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omments2.xml" ContentType="application/vnd.openxmlformats-officedocument.spreadsheetml.comments+xml"/>
  <Override PartName="/xl/drawings/drawing5.xml" ContentType="application/vnd.openxmlformats-officedocument.drawing+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comments26.xml" ContentType="application/vnd.openxmlformats-officedocument.spreadsheetml.comments+xml"/>
  <Override PartName="/xl/comments27.xml" ContentType="application/vnd.openxmlformats-officedocument.spreadsheetml.comments+xml"/>
  <Override PartName="/xl/comments28.xml" ContentType="application/vnd.openxmlformats-officedocument.spreadsheetml.comments+xml"/>
  <Override PartName="/xl/comments29.xml" ContentType="application/vnd.openxmlformats-officedocument.spreadsheetml.comments+xml"/>
  <Override PartName="/xl/comments30.xml" ContentType="application/vnd.openxmlformats-officedocument.spreadsheetml.comments+xml"/>
  <Override PartName="/xl/comments31.xml" ContentType="application/vnd.openxmlformats-officedocument.spreadsheetml.comments+xml"/>
  <Override PartName="/xl/comments32.xml" ContentType="application/vnd.openxmlformats-officedocument.spreadsheetml.comments+xml"/>
  <Override PartName="/xl/comments33.xml" ContentType="application/vnd.openxmlformats-officedocument.spreadsheetml.comments+xml"/>
  <Override PartName="/xl/drawings/drawing6.xml" ContentType="application/vnd.openxmlformats-officedocument.drawing+xml"/>
  <Override PartName="/xl/ctrlProps/ctrlProp38.xml" ContentType="application/vnd.ms-excel.controlproperties+xml"/>
  <Override PartName="/xl/comments34.xml" ContentType="application/vnd.openxmlformats-officedocument.spreadsheetml.comments+xml"/>
  <Override PartName="/xl/drawings/drawing7.xml" ContentType="application/vnd.openxmlformats-officedocument.drawing+xml"/>
  <Override PartName="/xl/comments35.xml" ContentType="application/vnd.openxmlformats-officedocument.spreadsheetml.comments+xml"/>
  <Override PartName="/xl/drawings/drawing8.xml" ContentType="application/vnd.openxmlformats-officedocument.drawing+xml"/>
  <Override PartName="/xl/ctrlProps/ctrlProp39.xml" ContentType="application/vnd.ms-excel.controlproperties+xml"/>
  <Override PartName="/xl/ctrlProps/ctrlProp40.xml" ContentType="application/vnd.ms-excel.controlproperties+xml"/>
  <Override PartName="/xl/comments36.xml" ContentType="application/vnd.openxmlformats-officedocument.spreadsheetml.comments+xml"/>
  <Override PartName="/xl/comments37.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https://nexteerautomotive-my.sharepoint.com/personal/lisa_thompson_nexteer_com/Documents/Documents/My Documents/Work Documents/Intelex/Master Forms/2025 DLP Website Updates/"/>
    </mc:Choice>
  </mc:AlternateContent>
  <xr:revisionPtr revIDLastSave="0" documentId="8_{5F990F36-C6BF-4874-BF24-B7AA56AA5AA0}" xr6:coauthVersionLast="47" xr6:coauthVersionMax="47" xr10:uidLastSave="{00000000-0000-0000-0000-000000000000}"/>
  <bookViews>
    <workbookView xWindow="-120" yWindow="-120" windowWidth="29040" windowHeight="15720" tabRatio="896" activeTab="1" xr2:uid="{BB35D1F7-B611-4613-9F41-B1C21105C3A5}"/>
  </bookViews>
  <sheets>
    <sheet name="Rev History" sheetId="6" r:id="rId1"/>
    <sheet name="Instructions" sheetId="81" r:id="rId2"/>
    <sheet name="Capacity Plan" sheetId="1" r:id="rId3"/>
    <sheet name="Condensed" sheetId="44" state="hidden" r:id="rId4"/>
    <sheet name="Capacity Plan Option 2 " sheetId="9" state="hidden" r:id="rId5"/>
    <sheet name="Process 1 - Actual Run Data" sheetId="2" r:id="rId6"/>
    <sheet name="Process 2 - Actual Run Data" sheetId="45" r:id="rId7"/>
    <sheet name="Process 3 - Actual Run Data" sheetId="47" r:id="rId8"/>
    <sheet name="Process 4 - Actual Run Data" sheetId="48" r:id="rId9"/>
    <sheet name="Process 5 - Actual Run Data" sheetId="49" r:id="rId10"/>
    <sheet name="Process 6 - Actual Run Data" sheetId="50" r:id="rId11"/>
    <sheet name="Process 7 - Actual Run Data" sheetId="51" r:id="rId12"/>
    <sheet name="Process 8 - Actual Run Data" sheetId="52" r:id="rId13"/>
    <sheet name="Process 9 - Actual Run Data" sheetId="53" r:id="rId14"/>
    <sheet name="Process 10 - Actual Run Data" sheetId="54" r:id="rId15"/>
    <sheet name="Process 11 - Actual Run Data" sheetId="55" r:id="rId16"/>
    <sheet name="Process 12 - Actual Run Data" sheetId="56" r:id="rId17"/>
    <sheet name="Process 13 - Actual Run Data" sheetId="57" r:id="rId18"/>
    <sheet name="Process 14 - Actual Run Data" sheetId="58" r:id="rId19"/>
    <sheet name="Process 15 - Actual Run Data" sheetId="59" r:id="rId20"/>
    <sheet name="Process 16 - Actual Run Data" sheetId="60" r:id="rId21"/>
    <sheet name="Process 17 - Actual Run Data" sheetId="61" r:id="rId22"/>
    <sheet name="Process 18 - Actual Run Data" sheetId="62" r:id="rId23"/>
    <sheet name="Process 19 - Actual Run Data" sheetId="63" r:id="rId24"/>
    <sheet name="Process 20 - Actual Run Data" sheetId="64" r:id="rId25"/>
    <sheet name="Process 21 - Actual Run Data" sheetId="65" r:id="rId26"/>
    <sheet name="Process 22 - Actual Run Data" sheetId="66" r:id="rId27"/>
    <sheet name="Process 23 - Actual Run Data" sheetId="67" r:id="rId28"/>
    <sheet name="Process 24 - Actual Run Data" sheetId="68" r:id="rId29"/>
    <sheet name="Process 25 - Actual Run Data" sheetId="69" r:id="rId30"/>
    <sheet name="Process 26 - Actual Run Data" sheetId="70" r:id="rId31"/>
    <sheet name="Process 27 - Actual Run Data" sheetId="71" r:id="rId32"/>
    <sheet name="Process 28 - Actual Run Data" sheetId="72" r:id="rId33"/>
    <sheet name="Process 29 - Actual Run Data" sheetId="73" r:id="rId34"/>
    <sheet name="Process 30 - Actual Run Data" sheetId="74" r:id="rId35"/>
    <sheet name="Run @ Rate Summary Old" sheetId="40" state="hidden" r:id="rId36"/>
    <sheet name="Run @ Rate Summary Data" sheetId="76" r:id="rId37"/>
    <sheet name="Run @ Rate Status Form" sheetId="78" r:id="rId38"/>
    <sheet name="Extended R@R" sheetId="8" r:id="rId39"/>
    <sheet name="R @ R Exemption Form" sheetId="41" r:id="rId40"/>
  </sheets>
  <definedNames>
    <definedName name="_xlnm.Print_Area" localSheetId="2">'Capacity Plan'!$B$1:$AS$68</definedName>
    <definedName name="_xlnm.Print_Area" localSheetId="1">Instructions!$A$2:$R$43</definedName>
    <definedName name="_xlnm.Print_Area" localSheetId="39">'R @ R Exemption Form'!$A$1:$AL$42</definedName>
    <definedName name="_xlnm.Print_Area" localSheetId="37">'Run @ Rate Status Form'!$A$1:$J$80</definedName>
    <definedName name="_xlnm.Print_Area" localSheetId="36">'Run @ Rate Summary Data'!$D$1:$AU$70</definedName>
    <definedName name="_xlnm.Print_Titles" localSheetId="2">'Capacity Plan'!$1:$18</definedName>
    <definedName name="_xlnm.Print_Titles" localSheetId="37">'Run @ Rate Status Form'!$1:$13</definedName>
    <definedName name="_xlnm.Print_Titles" localSheetId="36">'Run @ Rate Summary Data'!$1:$18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42" i="78" l="1"/>
  <c r="AH41" i="78"/>
  <c r="AH40" i="78"/>
  <c r="AH39" i="78"/>
  <c r="AH38" i="78"/>
  <c r="AH37" i="78"/>
  <c r="AH36" i="78"/>
  <c r="AH35" i="78"/>
  <c r="AH34" i="78"/>
  <c r="AH33" i="78"/>
  <c r="AH32" i="78"/>
  <c r="AH31" i="78"/>
  <c r="AH30" i="78"/>
  <c r="AH29" i="78"/>
  <c r="AH28" i="78"/>
  <c r="AH27" i="78"/>
  <c r="AH26" i="78"/>
  <c r="AH25" i="78"/>
  <c r="AH24" i="78"/>
  <c r="AH23" i="78"/>
  <c r="AH22" i="78"/>
  <c r="AH21" i="78"/>
  <c r="AH20" i="78"/>
  <c r="AH19" i="78"/>
  <c r="AH18" i="78"/>
  <c r="AH17" i="78"/>
  <c r="AH16" i="78"/>
  <c r="AH15" i="78"/>
  <c r="AH14" i="78"/>
  <c r="AH13" i="78"/>
  <c r="AH57" i="78" l="1"/>
  <c r="J54" i="78"/>
  <c r="I6" i="41" l="1"/>
  <c r="CO135" i="8"/>
  <c r="CO134" i="8"/>
  <c r="CO133" i="8"/>
  <c r="CO131" i="8"/>
  <c r="CO130" i="8"/>
  <c r="CO129" i="8"/>
  <c r="CO127" i="8"/>
  <c r="CO126" i="8"/>
  <c r="CO125" i="8"/>
  <c r="CO123" i="8"/>
  <c r="CO122" i="8"/>
  <c r="CO121" i="8"/>
  <c r="CO119" i="8"/>
  <c r="CO118" i="8"/>
  <c r="CO117" i="8"/>
  <c r="CO115" i="8"/>
  <c r="CO114" i="8"/>
  <c r="CO113" i="8"/>
  <c r="CO111" i="8"/>
  <c r="CO110" i="8"/>
  <c r="CO109" i="8"/>
  <c r="CO107" i="8"/>
  <c r="CO106" i="8"/>
  <c r="CO105" i="8"/>
  <c r="CO103" i="8"/>
  <c r="CO102" i="8"/>
  <c r="CO101" i="8"/>
  <c r="CO99" i="8"/>
  <c r="CO98" i="8"/>
  <c r="CO97" i="8"/>
  <c r="CO95" i="8"/>
  <c r="CO94" i="8"/>
  <c r="CO93" i="8"/>
  <c r="CO91" i="8"/>
  <c r="CO90" i="8"/>
  <c r="CO89" i="8"/>
  <c r="CO87" i="8"/>
  <c r="CO86" i="8"/>
  <c r="CO85" i="8"/>
  <c r="CO83" i="8"/>
  <c r="CO82" i="8"/>
  <c r="CO81" i="8"/>
  <c r="CO79" i="8"/>
  <c r="CO78" i="8"/>
  <c r="CO77" i="8"/>
  <c r="CO75" i="8"/>
  <c r="CO74" i="8"/>
  <c r="CO73" i="8"/>
  <c r="CO71" i="8"/>
  <c r="CO70" i="8"/>
  <c r="CO69" i="8"/>
  <c r="CO67" i="8"/>
  <c r="CO66" i="8"/>
  <c r="CO65" i="8"/>
  <c r="CO63" i="8"/>
  <c r="CO62" i="8"/>
  <c r="CO61" i="8"/>
  <c r="CO59" i="8"/>
  <c r="CO58" i="8"/>
  <c r="CO57" i="8"/>
  <c r="CO55" i="8"/>
  <c r="CO54" i="8"/>
  <c r="CO53" i="8"/>
  <c r="CO51" i="8"/>
  <c r="CO50" i="8"/>
  <c r="CO49" i="8"/>
  <c r="CO47" i="8"/>
  <c r="CO46" i="8"/>
  <c r="CO45" i="8"/>
  <c r="CO43" i="8"/>
  <c r="CO42" i="8"/>
  <c r="CO41" i="8"/>
  <c r="CO39" i="8"/>
  <c r="CO38" i="8"/>
  <c r="CO37" i="8"/>
  <c r="CO35" i="8"/>
  <c r="CO34" i="8"/>
  <c r="CO33" i="8"/>
  <c r="CO31" i="8"/>
  <c r="CO30" i="8"/>
  <c r="CO29" i="8"/>
  <c r="CO27" i="8"/>
  <c r="CO26" i="8"/>
  <c r="CO25" i="8"/>
  <c r="CO23" i="8"/>
  <c r="CO22" i="8"/>
  <c r="CO21" i="8"/>
  <c r="CO19" i="8"/>
  <c r="CO18" i="8"/>
  <c r="CO17" i="8"/>
  <c r="CO15" i="8"/>
  <c r="CO14" i="8"/>
  <c r="CO13" i="8"/>
  <c r="J10" i="78"/>
  <c r="J9" i="78"/>
  <c r="U12" i="76"/>
  <c r="K14" i="76"/>
  <c r="Y38" i="65"/>
  <c r="Y38" i="69"/>
  <c r="Y38" i="68"/>
  <c r="Y38" i="67"/>
  <c r="Y38" i="66"/>
  <c r="I15" i="2" l="1"/>
  <c r="K15" i="2"/>
  <c r="M15" i="2"/>
  <c r="O15" i="2"/>
  <c r="I16" i="2"/>
  <c r="K16" i="2"/>
  <c r="M16" i="2"/>
  <c r="O16" i="2"/>
  <c r="I17" i="2"/>
  <c r="K17" i="2"/>
  <c r="M17" i="2"/>
  <c r="O17" i="2"/>
  <c r="I18" i="2"/>
  <c r="K18" i="2"/>
  <c r="M18" i="2"/>
  <c r="O18" i="2"/>
  <c r="I19" i="2"/>
  <c r="K19" i="2"/>
  <c r="M19" i="2"/>
  <c r="O19" i="2"/>
  <c r="I20" i="2"/>
  <c r="K20" i="2"/>
  <c r="M20" i="2"/>
  <c r="O20" i="2"/>
  <c r="I21" i="2"/>
  <c r="K21" i="2"/>
  <c r="M21" i="2"/>
  <c r="O21" i="2"/>
  <c r="I22" i="2"/>
  <c r="K22" i="2"/>
  <c r="M22" i="2"/>
  <c r="O22" i="2"/>
  <c r="I23" i="2"/>
  <c r="K23" i="2"/>
  <c r="M23" i="2"/>
  <c r="O23" i="2"/>
  <c r="I24" i="2"/>
  <c r="K24" i="2"/>
  <c r="M24" i="2"/>
  <c r="O24" i="2"/>
  <c r="I25" i="2"/>
  <c r="K25" i="2"/>
  <c r="M25" i="2"/>
  <c r="O25" i="2"/>
  <c r="I26" i="2"/>
  <c r="K26" i="2"/>
  <c r="M26" i="2"/>
  <c r="O26" i="2"/>
  <c r="I27" i="2"/>
  <c r="K27" i="2"/>
  <c r="M27" i="2"/>
  <c r="O27" i="2"/>
  <c r="I28" i="2"/>
  <c r="K28" i="2"/>
  <c r="M28" i="2"/>
  <c r="O28" i="2"/>
  <c r="I29" i="2"/>
  <c r="K29" i="2"/>
  <c r="M29" i="2"/>
  <c r="O29" i="2"/>
  <c r="I30" i="2"/>
  <c r="K30" i="2"/>
  <c r="M30" i="2"/>
  <c r="O30" i="2"/>
  <c r="I31" i="2"/>
  <c r="K31" i="2"/>
  <c r="M31" i="2"/>
  <c r="O31" i="2"/>
  <c r="I32" i="2"/>
  <c r="K32" i="2"/>
  <c r="M32" i="2"/>
  <c r="O32" i="2"/>
  <c r="I33" i="2"/>
  <c r="K33" i="2"/>
  <c r="M33" i="2"/>
  <c r="O33" i="2"/>
  <c r="I34" i="2"/>
  <c r="K34" i="2"/>
  <c r="M34" i="2"/>
  <c r="O34" i="2"/>
  <c r="I35" i="2"/>
  <c r="K35" i="2"/>
  <c r="M35" i="2"/>
  <c r="O35" i="2"/>
  <c r="I36" i="2"/>
  <c r="K36" i="2"/>
  <c r="M36" i="2"/>
  <c r="O36" i="2"/>
  <c r="I37" i="2"/>
  <c r="K37" i="2"/>
  <c r="M37" i="2"/>
  <c r="O37" i="2"/>
  <c r="I38" i="2"/>
  <c r="K38" i="2"/>
  <c r="M38" i="2"/>
  <c r="O38" i="2"/>
  <c r="AD22" i="1" l="1"/>
  <c r="AF50" i="1"/>
  <c r="AD50" i="1" s="1"/>
  <c r="AF49" i="1"/>
  <c r="AD49" i="1" s="1"/>
  <c r="AF48" i="1"/>
  <c r="AD48" i="1" s="1"/>
  <c r="AF47" i="1"/>
  <c r="AD47" i="1" s="1"/>
  <c r="AF46" i="1"/>
  <c r="AD46" i="1" s="1"/>
  <c r="AF45" i="1"/>
  <c r="AD45" i="1" s="1"/>
  <c r="AF44" i="1"/>
  <c r="AD44" i="1" s="1"/>
  <c r="AF43" i="1"/>
  <c r="AD43" i="1" s="1"/>
  <c r="AF42" i="1"/>
  <c r="AD42" i="1" s="1"/>
  <c r="AF41" i="1"/>
  <c r="AD41" i="1" s="1"/>
  <c r="AF40" i="1"/>
  <c r="AD40" i="1" s="1"/>
  <c r="AF39" i="1"/>
  <c r="AD39" i="1" s="1"/>
  <c r="AF38" i="1"/>
  <c r="AD38" i="1" s="1"/>
  <c r="AF37" i="1"/>
  <c r="AD37" i="1" s="1"/>
  <c r="AF36" i="1"/>
  <c r="AD36" i="1" s="1"/>
  <c r="AF35" i="1"/>
  <c r="AD35" i="1" s="1"/>
  <c r="AF34" i="1"/>
  <c r="AD34" i="1" s="1"/>
  <c r="AF33" i="1"/>
  <c r="AD33" i="1" s="1"/>
  <c r="AF32" i="1"/>
  <c r="AD32" i="1" s="1"/>
  <c r="AF31" i="1"/>
  <c r="AD31" i="1" s="1"/>
  <c r="AF30" i="1"/>
  <c r="AD30" i="1" s="1"/>
  <c r="AF29" i="1"/>
  <c r="AD29" i="1" s="1"/>
  <c r="AF28" i="1"/>
  <c r="AD28" i="1" s="1"/>
  <c r="AF27" i="1"/>
  <c r="AD27" i="1" s="1"/>
  <c r="AF26" i="1"/>
  <c r="AD26" i="1" s="1"/>
  <c r="AF25" i="1"/>
  <c r="AD25" i="1" s="1"/>
  <c r="AF24" i="1"/>
  <c r="AD24" i="1" s="1"/>
  <c r="AF23" i="1"/>
  <c r="AD23" i="1" s="1"/>
  <c r="AF22" i="1"/>
  <c r="AF21" i="1"/>
  <c r="AD21" i="1" s="1"/>
  <c r="W40" i="2" l="1"/>
  <c r="S40" i="2"/>
  <c r="Z38" i="2"/>
  <c r="Y38" i="2"/>
  <c r="V38" i="2"/>
  <c r="U38" i="2"/>
  <c r="T38" i="2"/>
  <c r="R38" i="2"/>
  <c r="Q38" i="2"/>
  <c r="Z37" i="2"/>
  <c r="Y37" i="2"/>
  <c r="V37" i="2"/>
  <c r="U37" i="2"/>
  <c r="T37" i="2"/>
  <c r="R37" i="2"/>
  <c r="Q37" i="2"/>
  <c r="Z36" i="2"/>
  <c r="Y36" i="2"/>
  <c r="V36" i="2"/>
  <c r="U36" i="2"/>
  <c r="T36" i="2"/>
  <c r="R36" i="2"/>
  <c r="Q36" i="2"/>
  <c r="Z35" i="2"/>
  <c r="Y35" i="2"/>
  <c r="V35" i="2"/>
  <c r="U35" i="2"/>
  <c r="T35" i="2"/>
  <c r="R35" i="2"/>
  <c r="Q35" i="2"/>
  <c r="Z34" i="2"/>
  <c r="Y34" i="2"/>
  <c r="V34" i="2"/>
  <c r="U34" i="2"/>
  <c r="T34" i="2"/>
  <c r="R34" i="2"/>
  <c r="Q34" i="2"/>
  <c r="Z33" i="2"/>
  <c r="Y33" i="2"/>
  <c r="V33" i="2"/>
  <c r="U33" i="2"/>
  <c r="T33" i="2"/>
  <c r="R33" i="2"/>
  <c r="Q33" i="2"/>
  <c r="Z32" i="2"/>
  <c r="Y32" i="2"/>
  <c r="V32" i="2"/>
  <c r="U32" i="2"/>
  <c r="T32" i="2"/>
  <c r="R32" i="2"/>
  <c r="Q32" i="2"/>
  <c r="Z31" i="2"/>
  <c r="Y31" i="2"/>
  <c r="V31" i="2"/>
  <c r="U31" i="2"/>
  <c r="T31" i="2"/>
  <c r="R31" i="2"/>
  <c r="Q31" i="2"/>
  <c r="Z30" i="2"/>
  <c r="Y30" i="2"/>
  <c r="V30" i="2"/>
  <c r="U30" i="2"/>
  <c r="T30" i="2"/>
  <c r="R30" i="2"/>
  <c r="Q30" i="2"/>
  <c r="Z29" i="2"/>
  <c r="Y29" i="2"/>
  <c r="V29" i="2"/>
  <c r="U29" i="2"/>
  <c r="T29" i="2"/>
  <c r="R29" i="2"/>
  <c r="Q29" i="2"/>
  <c r="Z28" i="2"/>
  <c r="Y28" i="2"/>
  <c r="V28" i="2"/>
  <c r="U28" i="2"/>
  <c r="T28" i="2"/>
  <c r="R28" i="2"/>
  <c r="Q28" i="2"/>
  <c r="Z27" i="2"/>
  <c r="Y27" i="2"/>
  <c r="V27" i="2"/>
  <c r="U27" i="2"/>
  <c r="T27" i="2"/>
  <c r="R27" i="2"/>
  <c r="Q27" i="2"/>
  <c r="Z26" i="2"/>
  <c r="Y26" i="2"/>
  <c r="V26" i="2"/>
  <c r="U26" i="2"/>
  <c r="T26" i="2"/>
  <c r="R26" i="2"/>
  <c r="Q26" i="2"/>
  <c r="Z25" i="2"/>
  <c r="Y25" i="2"/>
  <c r="V25" i="2"/>
  <c r="U25" i="2"/>
  <c r="T25" i="2"/>
  <c r="R25" i="2"/>
  <c r="Q25" i="2"/>
  <c r="Z24" i="2"/>
  <c r="Y24" i="2"/>
  <c r="V24" i="2"/>
  <c r="U24" i="2"/>
  <c r="T24" i="2"/>
  <c r="R24" i="2"/>
  <c r="Q24" i="2"/>
  <c r="Z23" i="2"/>
  <c r="Y23" i="2"/>
  <c r="V23" i="2"/>
  <c r="U23" i="2"/>
  <c r="T23" i="2"/>
  <c r="R23" i="2"/>
  <c r="Q23" i="2"/>
  <c r="Z22" i="2"/>
  <c r="Y22" i="2"/>
  <c r="V22" i="2"/>
  <c r="U22" i="2"/>
  <c r="T22" i="2"/>
  <c r="R22" i="2"/>
  <c r="Q22" i="2"/>
  <c r="Z21" i="2"/>
  <c r="Y21" i="2"/>
  <c r="V21" i="2"/>
  <c r="U21" i="2"/>
  <c r="T21" i="2"/>
  <c r="R21" i="2"/>
  <c r="Q21" i="2"/>
  <c r="Z20" i="2"/>
  <c r="Y20" i="2"/>
  <c r="V20" i="2"/>
  <c r="U20" i="2"/>
  <c r="T20" i="2"/>
  <c r="R20" i="2"/>
  <c r="Q20" i="2"/>
  <c r="Y19" i="2"/>
  <c r="U19" i="2"/>
  <c r="R19" i="2"/>
  <c r="T19" i="2" s="1"/>
  <c r="Z19" i="2" s="1"/>
  <c r="Q19" i="2"/>
  <c r="Z18" i="2"/>
  <c r="Y18" i="2"/>
  <c r="V18" i="2"/>
  <c r="U18" i="2"/>
  <c r="T18" i="2"/>
  <c r="R18" i="2"/>
  <c r="Q18" i="2"/>
  <c r="Y17" i="2"/>
  <c r="U17" i="2"/>
  <c r="R17" i="2"/>
  <c r="T17" i="2" s="1"/>
  <c r="V17" i="2" s="1"/>
  <c r="Q17" i="2"/>
  <c r="Z16" i="2"/>
  <c r="Y16" i="2"/>
  <c r="V16" i="2"/>
  <c r="U16" i="2"/>
  <c r="T16" i="2"/>
  <c r="R16" i="2"/>
  <c r="Q16" i="2"/>
  <c r="Y15" i="2"/>
  <c r="U15" i="2"/>
  <c r="R15" i="2"/>
  <c r="T15" i="2" s="1"/>
  <c r="Q15" i="2"/>
  <c r="Z14" i="2"/>
  <c r="Y14" i="2"/>
  <c r="V14" i="2"/>
  <c r="T14" i="2"/>
  <c r="W40" i="45"/>
  <c r="S40" i="45"/>
  <c r="Z38" i="45"/>
  <c r="Y38" i="45"/>
  <c r="V38" i="45"/>
  <c r="U38" i="45"/>
  <c r="T38" i="45"/>
  <c r="R38" i="45"/>
  <c r="Q38" i="45"/>
  <c r="O38" i="45"/>
  <c r="M38" i="45"/>
  <c r="K38" i="45"/>
  <c r="I38" i="45"/>
  <c r="Z37" i="45"/>
  <c r="Y37" i="45"/>
  <c r="V37" i="45"/>
  <c r="U37" i="45"/>
  <c r="T37" i="45"/>
  <c r="R37" i="45"/>
  <c r="Q37" i="45"/>
  <c r="O37" i="45"/>
  <c r="M37" i="45"/>
  <c r="K37" i="45"/>
  <c r="I37" i="45"/>
  <c r="Z36" i="45"/>
  <c r="Y36" i="45"/>
  <c r="V36" i="45"/>
  <c r="U36" i="45"/>
  <c r="T36" i="45"/>
  <c r="R36" i="45"/>
  <c r="Q36" i="45"/>
  <c r="O36" i="45"/>
  <c r="M36" i="45"/>
  <c r="K36" i="45"/>
  <c r="I36" i="45"/>
  <c r="Z35" i="45"/>
  <c r="Y35" i="45"/>
  <c r="V35" i="45"/>
  <c r="U35" i="45"/>
  <c r="T35" i="45"/>
  <c r="R35" i="45"/>
  <c r="Q35" i="45"/>
  <c r="O35" i="45"/>
  <c r="M35" i="45"/>
  <c r="K35" i="45"/>
  <c r="I35" i="45"/>
  <c r="Z34" i="45"/>
  <c r="Y34" i="45"/>
  <c r="V34" i="45"/>
  <c r="U34" i="45"/>
  <c r="T34" i="45"/>
  <c r="R34" i="45"/>
  <c r="Q34" i="45"/>
  <c r="O34" i="45"/>
  <c r="M34" i="45"/>
  <c r="K34" i="45"/>
  <c r="I34" i="45"/>
  <c r="Z33" i="45"/>
  <c r="Y33" i="45"/>
  <c r="V33" i="45"/>
  <c r="U33" i="45"/>
  <c r="T33" i="45"/>
  <c r="R33" i="45"/>
  <c r="Q33" i="45"/>
  <c r="O33" i="45"/>
  <c r="M33" i="45"/>
  <c r="K33" i="45"/>
  <c r="I33" i="45"/>
  <c r="Z32" i="45"/>
  <c r="Y32" i="45"/>
  <c r="V32" i="45"/>
  <c r="U32" i="45"/>
  <c r="T32" i="45"/>
  <c r="R32" i="45"/>
  <c r="Q32" i="45"/>
  <c r="O32" i="45"/>
  <c r="M32" i="45"/>
  <c r="K32" i="45"/>
  <c r="I32" i="45"/>
  <c r="Z31" i="45"/>
  <c r="Y31" i="45"/>
  <c r="V31" i="45"/>
  <c r="U31" i="45"/>
  <c r="T31" i="45"/>
  <c r="R31" i="45"/>
  <c r="Q31" i="45"/>
  <c r="O31" i="45"/>
  <c r="M31" i="45"/>
  <c r="K31" i="45"/>
  <c r="I31" i="45"/>
  <c r="Z30" i="45"/>
  <c r="Y30" i="45"/>
  <c r="V30" i="45"/>
  <c r="U30" i="45"/>
  <c r="T30" i="45"/>
  <c r="R30" i="45"/>
  <c r="Q30" i="45"/>
  <c r="O30" i="45"/>
  <c r="M30" i="45"/>
  <c r="K30" i="45"/>
  <c r="I30" i="45"/>
  <c r="Z29" i="45"/>
  <c r="Y29" i="45"/>
  <c r="V29" i="45"/>
  <c r="U29" i="45"/>
  <c r="T29" i="45"/>
  <c r="R29" i="45"/>
  <c r="Q29" i="45"/>
  <c r="O29" i="45"/>
  <c r="M29" i="45"/>
  <c r="K29" i="45"/>
  <c r="I29" i="45"/>
  <c r="Z28" i="45"/>
  <c r="Y28" i="45"/>
  <c r="V28" i="45"/>
  <c r="U28" i="45"/>
  <c r="T28" i="45"/>
  <c r="R28" i="45"/>
  <c r="Q28" i="45"/>
  <c r="O28" i="45"/>
  <c r="M28" i="45"/>
  <c r="K28" i="45"/>
  <c r="I28" i="45"/>
  <c r="Z27" i="45"/>
  <c r="Y27" i="45"/>
  <c r="V27" i="45"/>
  <c r="U27" i="45"/>
  <c r="T27" i="45"/>
  <c r="R27" i="45"/>
  <c r="Q27" i="45"/>
  <c r="O27" i="45"/>
  <c r="M27" i="45"/>
  <c r="K27" i="45"/>
  <c r="I27" i="45"/>
  <c r="Z26" i="45"/>
  <c r="Y26" i="45"/>
  <c r="V26" i="45"/>
  <c r="U26" i="45"/>
  <c r="T26" i="45"/>
  <c r="R26" i="45"/>
  <c r="Q26" i="45"/>
  <c r="O26" i="45"/>
  <c r="M26" i="45"/>
  <c r="K26" i="45"/>
  <c r="I26" i="45"/>
  <c r="Z25" i="45"/>
  <c r="Y25" i="45"/>
  <c r="V25" i="45"/>
  <c r="U25" i="45"/>
  <c r="T25" i="45"/>
  <c r="R25" i="45"/>
  <c r="Q25" i="45"/>
  <c r="O25" i="45"/>
  <c r="M25" i="45"/>
  <c r="K25" i="45"/>
  <c r="I25" i="45"/>
  <c r="Z24" i="45"/>
  <c r="Y24" i="45"/>
  <c r="V24" i="45"/>
  <c r="U24" i="45"/>
  <c r="T24" i="45"/>
  <c r="R24" i="45"/>
  <c r="Q24" i="45"/>
  <c r="O24" i="45"/>
  <c r="M24" i="45"/>
  <c r="K24" i="45"/>
  <c r="I24" i="45"/>
  <c r="Z23" i="45"/>
  <c r="Y23" i="45"/>
  <c r="V23" i="45"/>
  <c r="U23" i="45"/>
  <c r="T23" i="45"/>
  <c r="R23" i="45"/>
  <c r="Q23" i="45"/>
  <c r="O23" i="45"/>
  <c r="M23" i="45"/>
  <c r="K23" i="45"/>
  <c r="I23" i="45"/>
  <c r="Z22" i="45"/>
  <c r="Y22" i="45"/>
  <c r="V22" i="45"/>
  <c r="U22" i="45"/>
  <c r="T22" i="45"/>
  <c r="R22" i="45"/>
  <c r="Q22" i="45"/>
  <c r="O22" i="45"/>
  <c r="M22" i="45"/>
  <c r="K22" i="45"/>
  <c r="I22" i="45"/>
  <c r="Z21" i="45"/>
  <c r="Y21" i="45"/>
  <c r="V21" i="45"/>
  <c r="U21" i="45"/>
  <c r="T21" i="45"/>
  <c r="R21" i="45"/>
  <c r="Q21" i="45"/>
  <c r="O21" i="45"/>
  <c r="M21" i="45"/>
  <c r="K21" i="45"/>
  <c r="I21" i="45"/>
  <c r="Z20" i="45"/>
  <c r="Y20" i="45"/>
  <c r="V20" i="45"/>
  <c r="U20" i="45"/>
  <c r="T20" i="45"/>
  <c r="R20" i="45"/>
  <c r="Q20" i="45"/>
  <c r="O20" i="45"/>
  <c r="M20" i="45"/>
  <c r="K20" i="45"/>
  <c r="I20" i="45"/>
  <c r="Y19" i="45"/>
  <c r="U19" i="45"/>
  <c r="R19" i="45"/>
  <c r="T19" i="45" s="1"/>
  <c r="Z19" i="45" s="1"/>
  <c r="Q19" i="45"/>
  <c r="O19" i="45"/>
  <c r="M19" i="45"/>
  <c r="K19" i="45"/>
  <c r="I19" i="45"/>
  <c r="Z18" i="45"/>
  <c r="Y18" i="45"/>
  <c r="V18" i="45"/>
  <c r="U18" i="45"/>
  <c r="T18" i="45"/>
  <c r="R18" i="45"/>
  <c r="Q18" i="45"/>
  <c r="O18" i="45"/>
  <c r="M18" i="45"/>
  <c r="K18" i="45"/>
  <c r="I18" i="45"/>
  <c r="Y17" i="45"/>
  <c r="U17" i="45"/>
  <c r="R17" i="45"/>
  <c r="T17" i="45" s="1"/>
  <c r="V17" i="45" s="1"/>
  <c r="Q17" i="45"/>
  <c r="O17" i="45"/>
  <c r="M17" i="45"/>
  <c r="K17" i="45"/>
  <c r="I17" i="45"/>
  <c r="Z16" i="45"/>
  <c r="Y16" i="45"/>
  <c r="V16" i="45"/>
  <c r="U16" i="45"/>
  <c r="T16" i="45"/>
  <c r="R16" i="45"/>
  <c r="Q16" i="45"/>
  <c r="O16" i="45"/>
  <c r="M16" i="45"/>
  <c r="K16" i="45"/>
  <c r="I16" i="45"/>
  <c r="Y15" i="45"/>
  <c r="U15" i="45"/>
  <c r="R15" i="45"/>
  <c r="T15" i="45" s="1"/>
  <c r="Q15" i="45"/>
  <c r="O15" i="45"/>
  <c r="M15" i="45"/>
  <c r="K15" i="45"/>
  <c r="I15" i="45"/>
  <c r="Z14" i="45"/>
  <c r="Y14" i="45"/>
  <c r="V14" i="45"/>
  <c r="T14" i="45"/>
  <c r="T22" i="1"/>
  <c r="AB22" i="1"/>
  <c r="T23" i="1"/>
  <c r="AB23" i="1"/>
  <c r="T24" i="1"/>
  <c r="AB24" i="1"/>
  <c r="T25" i="1"/>
  <c r="AB25" i="1"/>
  <c r="T26" i="1"/>
  <c r="AB26" i="1"/>
  <c r="T27" i="1"/>
  <c r="AB27" i="1"/>
  <c r="T28" i="1"/>
  <c r="AB28" i="1"/>
  <c r="T29" i="1"/>
  <c r="AB29" i="1"/>
  <c r="T30" i="1"/>
  <c r="AB30" i="1"/>
  <c r="T31" i="1"/>
  <c r="AB31" i="1"/>
  <c r="T32" i="1"/>
  <c r="AB32" i="1"/>
  <c r="T33" i="1"/>
  <c r="AB33" i="1"/>
  <c r="T34" i="1"/>
  <c r="AB34" i="1"/>
  <c r="T35" i="1"/>
  <c r="AB35" i="1"/>
  <c r="T36" i="1"/>
  <c r="AB36" i="1"/>
  <c r="T37" i="1"/>
  <c r="AB37" i="1"/>
  <c r="T38" i="1"/>
  <c r="Y38" i="1" s="1"/>
  <c r="AC38" i="1" s="1"/>
  <c r="AB38" i="1"/>
  <c r="AG38" i="1"/>
  <c r="AH38" i="1"/>
  <c r="AI38" i="1"/>
  <c r="AK38" i="1"/>
  <c r="AN38" i="1"/>
  <c r="AP38" i="1"/>
  <c r="AQ38" i="1"/>
  <c r="T39" i="1"/>
  <c r="Y39" i="1" s="1"/>
  <c r="AC39" i="1" s="1"/>
  <c r="AB39" i="1"/>
  <c r="AG39" i="1"/>
  <c r="AH39" i="1"/>
  <c r="AI39" i="1"/>
  <c r="AK39" i="1"/>
  <c r="AN39" i="1"/>
  <c r="AP39" i="1"/>
  <c r="AQ39" i="1"/>
  <c r="T40" i="1"/>
  <c r="Y40" i="1" s="1"/>
  <c r="AC40" i="1" s="1"/>
  <c r="AB40" i="1"/>
  <c r="AG40" i="1"/>
  <c r="AH40" i="1"/>
  <c r="AI40" i="1"/>
  <c r="AK40" i="1"/>
  <c r="AN40" i="1"/>
  <c r="AP40" i="1"/>
  <c r="AQ40" i="1"/>
  <c r="T41" i="1"/>
  <c r="Y41" i="1" s="1"/>
  <c r="AC41" i="1" s="1"/>
  <c r="AB41" i="1"/>
  <c r="AG41" i="1"/>
  <c r="AH41" i="1"/>
  <c r="AI41" i="1"/>
  <c r="AK41" i="1"/>
  <c r="AN41" i="1"/>
  <c r="AP41" i="1"/>
  <c r="AQ41" i="1"/>
  <c r="T42" i="1"/>
  <c r="Y42" i="1" s="1"/>
  <c r="AC42" i="1" s="1"/>
  <c r="AB42" i="1"/>
  <c r="AG42" i="1"/>
  <c r="AH42" i="1"/>
  <c r="AI42" i="1"/>
  <c r="AK42" i="1"/>
  <c r="AN42" i="1"/>
  <c r="AP42" i="1"/>
  <c r="AQ42" i="1"/>
  <c r="T43" i="1"/>
  <c r="Y43" i="1" s="1"/>
  <c r="AC43" i="1" s="1"/>
  <c r="AB43" i="1"/>
  <c r="AG43" i="1"/>
  <c r="AH43" i="1"/>
  <c r="AI43" i="1"/>
  <c r="AK43" i="1"/>
  <c r="AN43" i="1"/>
  <c r="AP43" i="1"/>
  <c r="AQ43" i="1"/>
  <c r="T44" i="1"/>
  <c r="Y44" i="1" s="1"/>
  <c r="AC44" i="1" s="1"/>
  <c r="AB44" i="1"/>
  <c r="AG44" i="1"/>
  <c r="AH44" i="1"/>
  <c r="AI44" i="1"/>
  <c r="AK44" i="1"/>
  <c r="AN44" i="1"/>
  <c r="AP44" i="1"/>
  <c r="AQ44" i="1"/>
  <c r="T45" i="1"/>
  <c r="Y45" i="1" s="1"/>
  <c r="AC45" i="1" s="1"/>
  <c r="AB45" i="1"/>
  <c r="AG45" i="1"/>
  <c r="AH45" i="1"/>
  <c r="AI45" i="1"/>
  <c r="AK45" i="1"/>
  <c r="AN45" i="1"/>
  <c r="AP45" i="1"/>
  <c r="AQ45" i="1"/>
  <c r="T46" i="1"/>
  <c r="Y46" i="1" s="1"/>
  <c r="AC46" i="1" s="1"/>
  <c r="AB46" i="1"/>
  <c r="AG46" i="1"/>
  <c r="AH46" i="1"/>
  <c r="AI46" i="1"/>
  <c r="AK46" i="1"/>
  <c r="AN46" i="1"/>
  <c r="AP46" i="1"/>
  <c r="AQ46" i="1"/>
  <c r="T47" i="1"/>
  <c r="Y47" i="1" s="1"/>
  <c r="AC47" i="1" s="1"/>
  <c r="AB47" i="1"/>
  <c r="AG47" i="1"/>
  <c r="AH47" i="1"/>
  <c r="AI47" i="1"/>
  <c r="AK47" i="1"/>
  <c r="AN47" i="1"/>
  <c r="AP47" i="1"/>
  <c r="AQ47" i="1"/>
  <c r="T48" i="1"/>
  <c r="Y48" i="1" s="1"/>
  <c r="AC48" i="1" s="1"/>
  <c r="AB48" i="1"/>
  <c r="AG48" i="1"/>
  <c r="AH48" i="1"/>
  <c r="AI48" i="1"/>
  <c r="AK48" i="1"/>
  <c r="AN48" i="1"/>
  <c r="AP48" i="1"/>
  <c r="AQ48" i="1"/>
  <c r="T49" i="1"/>
  <c r="Y49" i="1" s="1"/>
  <c r="AC49" i="1" s="1"/>
  <c r="AB49" i="1"/>
  <c r="AG49" i="1"/>
  <c r="AH49" i="1"/>
  <c r="AI49" i="1"/>
  <c r="AK49" i="1"/>
  <c r="AN49" i="1"/>
  <c r="AP49" i="1"/>
  <c r="AQ49" i="1"/>
  <c r="T50" i="1"/>
  <c r="Y50" i="1" s="1"/>
  <c r="AC50" i="1" s="1"/>
  <c r="AB50" i="1"/>
  <c r="AG50" i="1"/>
  <c r="AH50" i="1"/>
  <c r="AI50" i="1"/>
  <c r="AK50" i="1"/>
  <c r="AN50" i="1"/>
  <c r="AP50" i="1"/>
  <c r="AQ50"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U40" i="45" l="1"/>
  <c r="Q39" i="45"/>
  <c r="Z15" i="45"/>
  <c r="X41" i="45"/>
  <c r="Z15" i="2"/>
  <c r="M39" i="45"/>
  <c r="I39" i="45"/>
  <c r="V19" i="45"/>
  <c r="O39" i="45"/>
  <c r="K39" i="45"/>
  <c r="U40" i="2"/>
  <c r="M39" i="2"/>
  <c r="O39" i="2"/>
  <c r="I39" i="2"/>
  <c r="Q39" i="2"/>
  <c r="K39" i="2"/>
  <c r="Z17" i="2"/>
  <c r="V15" i="2"/>
  <c r="V19" i="2"/>
  <c r="Z17" i="45"/>
  <c r="X42" i="45"/>
  <c r="V15" i="45"/>
  <c r="AB21" i="1"/>
  <c r="C6" i="74" l="1"/>
  <c r="C6" i="73"/>
  <c r="C6" i="72"/>
  <c r="C6" i="71"/>
  <c r="C6" i="70"/>
  <c r="C6" i="69"/>
  <c r="C6" i="68"/>
  <c r="C6" i="67"/>
  <c r="O15" i="67"/>
  <c r="O16" i="67"/>
  <c r="M15" i="67"/>
  <c r="M16" i="67"/>
  <c r="K15" i="67"/>
  <c r="K16" i="67"/>
  <c r="I15" i="67"/>
  <c r="I16" i="67"/>
  <c r="O15" i="66"/>
  <c r="O16" i="66"/>
  <c r="O17" i="66"/>
  <c r="M15" i="66"/>
  <c r="M16" i="66"/>
  <c r="M17" i="66"/>
  <c r="K15" i="66"/>
  <c r="K16" i="66"/>
  <c r="K17" i="66"/>
  <c r="I15" i="66"/>
  <c r="I16" i="66"/>
  <c r="I17" i="66"/>
  <c r="C6" i="66"/>
  <c r="O15" i="65"/>
  <c r="O16" i="65"/>
  <c r="M15" i="65"/>
  <c r="M16" i="65"/>
  <c r="K15" i="65"/>
  <c r="K16" i="65"/>
  <c r="I15" i="65"/>
  <c r="I16" i="65"/>
  <c r="C6" i="65"/>
  <c r="O15" i="64"/>
  <c r="O16" i="64"/>
  <c r="M15" i="64"/>
  <c r="M16" i="64"/>
  <c r="K15" i="64"/>
  <c r="K16" i="64"/>
  <c r="I15" i="64"/>
  <c r="I16" i="64"/>
  <c r="C6" i="64"/>
  <c r="O15" i="63"/>
  <c r="O16" i="63"/>
  <c r="O18" i="63"/>
  <c r="O19" i="63"/>
  <c r="O20" i="63"/>
  <c r="O21" i="63"/>
  <c r="O22" i="63"/>
  <c r="O23" i="63"/>
  <c r="O24" i="63"/>
  <c r="O25" i="63"/>
  <c r="O26" i="63"/>
  <c r="O27" i="63"/>
  <c r="O28" i="63"/>
  <c r="O29" i="63"/>
  <c r="O30" i="63"/>
  <c r="O31" i="63"/>
  <c r="O32" i="63"/>
  <c r="O33" i="63"/>
  <c r="O34" i="63"/>
  <c r="O35" i="63"/>
  <c r="O36" i="63"/>
  <c r="O37" i="63"/>
  <c r="O38" i="63"/>
  <c r="M15" i="63"/>
  <c r="M16" i="63"/>
  <c r="K15" i="63"/>
  <c r="K16" i="63"/>
  <c r="I15" i="63"/>
  <c r="I16" i="63"/>
  <c r="C6" i="63"/>
  <c r="O15" i="62"/>
  <c r="O16" i="62"/>
  <c r="O17" i="62"/>
  <c r="O18" i="62"/>
  <c r="M15" i="62"/>
  <c r="M16" i="62"/>
  <c r="M17" i="62"/>
  <c r="M18" i="62"/>
  <c r="K15" i="62"/>
  <c r="K16" i="62"/>
  <c r="K17" i="62"/>
  <c r="K18" i="62"/>
  <c r="I15" i="62"/>
  <c r="I16" i="62"/>
  <c r="I17" i="62"/>
  <c r="I18" i="62"/>
  <c r="C6" i="62"/>
  <c r="O15" i="61"/>
  <c r="O16" i="61"/>
  <c r="O17" i="61"/>
  <c r="I15" i="61"/>
  <c r="I16" i="61"/>
  <c r="I17" i="61"/>
  <c r="K15" i="61"/>
  <c r="K16" i="61"/>
  <c r="K17" i="61"/>
  <c r="M15" i="61"/>
  <c r="M16" i="61"/>
  <c r="M17" i="61"/>
  <c r="C6" i="61"/>
  <c r="O15" i="60"/>
  <c r="O16" i="60"/>
  <c r="M15" i="60"/>
  <c r="M16" i="60"/>
  <c r="K15" i="60"/>
  <c r="K16" i="60"/>
  <c r="I15" i="60"/>
  <c r="I16" i="60"/>
  <c r="C6" i="60"/>
  <c r="O15" i="59"/>
  <c r="O16" i="59"/>
  <c r="M15" i="59"/>
  <c r="M16" i="59"/>
  <c r="K15" i="59"/>
  <c r="K16" i="59"/>
  <c r="I15" i="59"/>
  <c r="I16" i="59"/>
  <c r="C6" i="59"/>
  <c r="O15" i="58"/>
  <c r="O16" i="58"/>
  <c r="M15" i="58"/>
  <c r="M16" i="58"/>
  <c r="K15" i="58"/>
  <c r="K16" i="58"/>
  <c r="I15" i="58"/>
  <c r="I16" i="58"/>
  <c r="C6" i="58"/>
  <c r="O15" i="57"/>
  <c r="O16" i="57"/>
  <c r="M15" i="57"/>
  <c r="M16" i="57"/>
  <c r="K15" i="57"/>
  <c r="K16" i="57"/>
  <c r="I15" i="57"/>
  <c r="I16" i="57"/>
  <c r="C6" i="57"/>
  <c r="O15" i="56"/>
  <c r="O16" i="56"/>
  <c r="M15" i="56"/>
  <c r="M16" i="56"/>
  <c r="K15" i="56"/>
  <c r="K16" i="56"/>
  <c r="I15" i="56"/>
  <c r="I16" i="56"/>
  <c r="C6" i="56"/>
  <c r="O15" i="55"/>
  <c r="M15" i="55"/>
  <c r="K15" i="55"/>
  <c r="I15" i="55"/>
  <c r="C6" i="55"/>
  <c r="O15" i="54"/>
  <c r="M15" i="54"/>
  <c r="K15" i="54"/>
  <c r="I15" i="54"/>
  <c r="C6" i="54"/>
  <c r="O15" i="53"/>
  <c r="O16" i="53"/>
  <c r="O17" i="53"/>
  <c r="O18" i="53"/>
  <c r="M15" i="53"/>
  <c r="M16" i="53"/>
  <c r="M17" i="53"/>
  <c r="M18" i="53"/>
  <c r="K15" i="53"/>
  <c r="K16" i="53"/>
  <c r="K17" i="53"/>
  <c r="K18" i="53"/>
  <c r="I15" i="53"/>
  <c r="I16" i="53"/>
  <c r="I17" i="53"/>
  <c r="I18" i="53"/>
  <c r="C6" i="53"/>
  <c r="O15" i="52"/>
  <c r="M15" i="52"/>
  <c r="K15" i="52"/>
  <c r="I15" i="52"/>
  <c r="C6" i="52"/>
  <c r="O15" i="51"/>
  <c r="M15" i="51"/>
  <c r="K15" i="51"/>
  <c r="I15" i="51"/>
  <c r="C6" i="51"/>
  <c r="O15" i="50"/>
  <c r="M15" i="50"/>
  <c r="K15" i="50"/>
  <c r="I15" i="50"/>
  <c r="C6" i="50"/>
  <c r="K15" i="49"/>
  <c r="I15" i="49"/>
  <c r="C6" i="49"/>
  <c r="O15" i="48"/>
  <c r="O16" i="48"/>
  <c r="O17" i="48"/>
  <c r="M15" i="48"/>
  <c r="M16" i="48"/>
  <c r="M17" i="48"/>
  <c r="K15" i="48"/>
  <c r="K16" i="48"/>
  <c r="K17" i="48"/>
  <c r="I15" i="48"/>
  <c r="I16" i="48"/>
  <c r="I17" i="48"/>
  <c r="C6" i="48"/>
  <c r="O15" i="47"/>
  <c r="O16" i="47"/>
  <c r="O17" i="47"/>
  <c r="M15" i="47"/>
  <c r="M16" i="47"/>
  <c r="M17" i="47"/>
  <c r="K15" i="47"/>
  <c r="K16" i="47"/>
  <c r="K17" i="47"/>
  <c r="I15" i="47"/>
  <c r="I16" i="47"/>
  <c r="I17" i="47"/>
  <c r="C6" i="47"/>
  <c r="C6" i="45"/>
  <c r="O27" i="41" l="1"/>
  <c r="N21" i="1"/>
  <c r="S4" i="76" l="1"/>
  <c r="H4" i="76"/>
  <c r="H8" i="76"/>
  <c r="H5" i="76"/>
  <c r="R38" i="49"/>
  <c r="M21" i="76"/>
  <c r="S3" i="76"/>
  <c r="C4" i="78"/>
  <c r="H3" i="76"/>
  <c r="C5" i="74"/>
  <c r="C7" i="74" l="1"/>
  <c r="C7" i="73"/>
  <c r="C5" i="73"/>
  <c r="C7" i="72"/>
  <c r="C5" i="72"/>
  <c r="C7" i="71"/>
  <c r="C5" i="71"/>
  <c r="C7" i="70"/>
  <c r="C5" i="70"/>
  <c r="C7" i="69"/>
  <c r="C5" i="69"/>
  <c r="C7" i="68"/>
  <c r="C5" i="68"/>
  <c r="C7" i="67"/>
  <c r="C5" i="67"/>
  <c r="C7" i="66"/>
  <c r="C5" i="66"/>
  <c r="C7" i="65"/>
  <c r="C5" i="65"/>
  <c r="C7" i="64"/>
  <c r="C5" i="64"/>
  <c r="C7" i="63"/>
  <c r="C5" i="63"/>
  <c r="C7" i="62"/>
  <c r="C5" i="62"/>
  <c r="C7" i="61"/>
  <c r="C5" i="61"/>
  <c r="C7" i="60"/>
  <c r="C5" i="60"/>
  <c r="C7" i="59"/>
  <c r="C5" i="59"/>
  <c r="C7" i="58"/>
  <c r="C5" i="58"/>
  <c r="C7" i="57"/>
  <c r="C5" i="57"/>
  <c r="C7" i="56"/>
  <c r="C5" i="56"/>
  <c r="C7" i="55"/>
  <c r="C5" i="55"/>
  <c r="C7" i="54"/>
  <c r="C5" i="54"/>
  <c r="C7" i="53"/>
  <c r="C5" i="53"/>
  <c r="C7" i="52"/>
  <c r="C5" i="52"/>
  <c r="C7" i="51"/>
  <c r="C5" i="51"/>
  <c r="C7" i="50"/>
  <c r="C5" i="50"/>
  <c r="C7" i="49"/>
  <c r="C5" i="49"/>
  <c r="C7" i="48"/>
  <c r="C5" i="48"/>
  <c r="C7" i="47"/>
  <c r="C5" i="47"/>
  <c r="C7" i="45"/>
  <c r="C5" i="45"/>
  <c r="C7" i="2"/>
  <c r="C5" i="2"/>
  <c r="C6" i="2"/>
  <c r="F40" i="76" l="1"/>
  <c r="F41" i="76"/>
  <c r="F43" i="76"/>
  <c r="D40" i="76"/>
  <c r="AR40" i="76" s="1"/>
  <c r="D41" i="76"/>
  <c r="AR41" i="76" s="1"/>
  <c r="D42" i="76"/>
  <c r="AR42" i="76" s="1"/>
  <c r="D43" i="76"/>
  <c r="AR43" i="76" s="1"/>
  <c r="Z23" i="52" l="1"/>
  <c r="J36" i="76" l="1"/>
  <c r="F42" i="76" l="1"/>
  <c r="O42" i="76" s="1"/>
  <c r="CL8" i="8" l="1"/>
  <c r="CI8" i="8"/>
  <c r="CF8" i="8"/>
  <c r="CC8" i="8"/>
  <c r="BZ8" i="8"/>
  <c r="BW8" i="8"/>
  <c r="BT8" i="8"/>
  <c r="BQ8" i="8"/>
  <c r="BN8" i="8"/>
  <c r="BK8" i="8"/>
  <c r="BH8" i="8"/>
  <c r="BE8" i="8"/>
  <c r="BB8" i="8"/>
  <c r="AY8" i="8"/>
  <c r="AV8" i="8"/>
  <c r="AS8" i="8"/>
  <c r="AP8" i="8"/>
  <c r="AM8" i="8"/>
  <c r="BG76" i="8" l="1"/>
  <c r="BG28" i="8"/>
  <c r="BJ139" i="8"/>
  <c r="BJ138" i="8"/>
  <c r="C5" i="8"/>
  <c r="CN138" i="8"/>
  <c r="BP138" i="8"/>
  <c r="BM138" i="8"/>
  <c r="BG138" i="8"/>
  <c r="BD138" i="8"/>
  <c r="BA138" i="8"/>
  <c r="AX138" i="8"/>
  <c r="AU138" i="8"/>
  <c r="AR138" i="8"/>
  <c r="AO138" i="8"/>
  <c r="AL138" i="8"/>
  <c r="AI138" i="8"/>
  <c r="AF138" i="8"/>
  <c r="AC138" i="8"/>
  <c r="Z138" i="8"/>
  <c r="W138" i="8"/>
  <c r="T138" i="8"/>
  <c r="N138" i="8"/>
  <c r="K138" i="8"/>
  <c r="H138" i="8"/>
  <c r="E138" i="8"/>
  <c r="Q138" i="8"/>
  <c r="E43" i="78" l="1"/>
  <c r="CB138" i="8" l="1"/>
  <c r="BY138" i="8"/>
  <c r="BV138" i="8"/>
  <c r="BS138" i="8"/>
  <c r="CE138" i="8"/>
  <c r="CH138" i="8"/>
  <c r="CK138" i="8"/>
  <c r="CN139" i="8"/>
  <c r="CK139" i="8"/>
  <c r="CH139" i="8"/>
  <c r="CE139" i="8"/>
  <c r="CB139" i="8"/>
  <c r="BY139" i="8"/>
  <c r="BV139" i="8"/>
  <c r="BS139" i="8"/>
  <c r="BP139" i="8"/>
  <c r="BM139" i="8"/>
  <c r="BG139" i="8"/>
  <c r="BD139" i="8"/>
  <c r="BA139" i="8"/>
  <c r="AX139" i="8"/>
  <c r="AU139" i="8"/>
  <c r="AR139" i="8"/>
  <c r="AO139" i="8"/>
  <c r="AL139" i="8"/>
  <c r="AI139" i="8"/>
  <c r="AF139" i="8"/>
  <c r="AC139" i="8"/>
  <c r="Z139" i="8"/>
  <c r="W139" i="8"/>
  <c r="T139" i="8"/>
  <c r="Q139" i="8"/>
  <c r="N139" i="8"/>
  <c r="K139" i="8"/>
  <c r="H139" i="8"/>
  <c r="E139" i="8"/>
  <c r="C4" i="8"/>
  <c r="CL6" i="8"/>
  <c r="CI6" i="8"/>
  <c r="CF6" i="8"/>
  <c r="CC6" i="8"/>
  <c r="BZ6" i="8"/>
  <c r="BW6" i="8"/>
  <c r="BT6" i="8"/>
  <c r="BQ6" i="8"/>
  <c r="BN6" i="8"/>
  <c r="BK6" i="8"/>
  <c r="BH6" i="8"/>
  <c r="BE6" i="8"/>
  <c r="BB6" i="8"/>
  <c r="AY6" i="8"/>
  <c r="AV6" i="8"/>
  <c r="AS6" i="8"/>
  <c r="AP6" i="8"/>
  <c r="AM6" i="8"/>
  <c r="Q16" i="8"/>
  <c r="CN136" i="8"/>
  <c r="CN132" i="8"/>
  <c r="CN128" i="8"/>
  <c r="CN124" i="8"/>
  <c r="CN120" i="8"/>
  <c r="CN116" i="8"/>
  <c r="CN112" i="8"/>
  <c r="CN108" i="8"/>
  <c r="CN104" i="8"/>
  <c r="CN100" i="8"/>
  <c r="CN96" i="8"/>
  <c r="CN92" i="8"/>
  <c r="CN88" i="8"/>
  <c r="CN84" i="8"/>
  <c r="CN80" i="8"/>
  <c r="CN76" i="8"/>
  <c r="CN72" i="8"/>
  <c r="CN68" i="8"/>
  <c r="CN64" i="8"/>
  <c r="CN60" i="8"/>
  <c r="CN56" i="8"/>
  <c r="CN52" i="8"/>
  <c r="CN48" i="8"/>
  <c r="CN44" i="8"/>
  <c r="CN40" i="8"/>
  <c r="CN36" i="8"/>
  <c r="CN32" i="8"/>
  <c r="CN28" i="8"/>
  <c r="CN24" i="8"/>
  <c r="CN20" i="8"/>
  <c r="CN16" i="8"/>
  <c r="CK136" i="8"/>
  <c r="CK132" i="8"/>
  <c r="CK128" i="8"/>
  <c r="CK124" i="8"/>
  <c r="CK120" i="8"/>
  <c r="CK116" i="8"/>
  <c r="CK112" i="8"/>
  <c r="CK108" i="8"/>
  <c r="CK104" i="8"/>
  <c r="CK100" i="8"/>
  <c r="CK96" i="8"/>
  <c r="CK92" i="8"/>
  <c r="CK88" i="8"/>
  <c r="CK84" i="8"/>
  <c r="CK80" i="8"/>
  <c r="CK76" i="8"/>
  <c r="CK72" i="8"/>
  <c r="CK68" i="8"/>
  <c r="CK64" i="8"/>
  <c r="CK60" i="8"/>
  <c r="CK56" i="8"/>
  <c r="CK52" i="8"/>
  <c r="CK48" i="8"/>
  <c r="CK44" i="8"/>
  <c r="CK40" i="8"/>
  <c r="CK36" i="8"/>
  <c r="CK32" i="8"/>
  <c r="CK28" i="8"/>
  <c r="CK24" i="8"/>
  <c r="CK20" i="8"/>
  <c r="CK16" i="8"/>
  <c r="CH136" i="8"/>
  <c r="CH132" i="8"/>
  <c r="CH128" i="8"/>
  <c r="CH124" i="8"/>
  <c r="CH120" i="8"/>
  <c r="CH116" i="8"/>
  <c r="CH112" i="8"/>
  <c r="CH108" i="8"/>
  <c r="CH104" i="8"/>
  <c r="CH100" i="8"/>
  <c r="CH96" i="8"/>
  <c r="CH92" i="8"/>
  <c r="CH88" i="8"/>
  <c r="CH84" i="8"/>
  <c r="CH80" i="8"/>
  <c r="CH76" i="8"/>
  <c r="CH72" i="8"/>
  <c r="CH68" i="8"/>
  <c r="CH64" i="8"/>
  <c r="CH60" i="8"/>
  <c r="CH56" i="8"/>
  <c r="CH52" i="8"/>
  <c r="CH48" i="8"/>
  <c r="CH44" i="8"/>
  <c r="CH40" i="8"/>
  <c r="CH36" i="8"/>
  <c r="CH32" i="8"/>
  <c r="CH28" i="8"/>
  <c r="CH24" i="8"/>
  <c r="CH20" i="8"/>
  <c r="CH16" i="8"/>
  <c r="CE136" i="8"/>
  <c r="CE132" i="8"/>
  <c r="CE128" i="8"/>
  <c r="CE124" i="8"/>
  <c r="CE120" i="8"/>
  <c r="CE116" i="8"/>
  <c r="CE112" i="8"/>
  <c r="CE108" i="8"/>
  <c r="CE104" i="8"/>
  <c r="CE100" i="8"/>
  <c r="CE96" i="8"/>
  <c r="CE92" i="8"/>
  <c r="CE88" i="8"/>
  <c r="CE84" i="8"/>
  <c r="CE80" i="8"/>
  <c r="CE76" i="8"/>
  <c r="CE72" i="8"/>
  <c r="CE68" i="8"/>
  <c r="CE64" i="8"/>
  <c r="CE60" i="8"/>
  <c r="CE56" i="8"/>
  <c r="CE52" i="8"/>
  <c r="CE48" i="8"/>
  <c r="CE44" i="8"/>
  <c r="CE40" i="8"/>
  <c r="CE36" i="8"/>
  <c r="CE32" i="8"/>
  <c r="CE28" i="8"/>
  <c r="CE24" i="8"/>
  <c r="CE20" i="8"/>
  <c r="CE16" i="8"/>
  <c r="CB136" i="8"/>
  <c r="CB132" i="8"/>
  <c r="CB128" i="8"/>
  <c r="CB124" i="8"/>
  <c r="CB120" i="8"/>
  <c r="CB116" i="8"/>
  <c r="CB112" i="8"/>
  <c r="CB108" i="8"/>
  <c r="CB104" i="8"/>
  <c r="CB100" i="8"/>
  <c r="CB96" i="8"/>
  <c r="CB92" i="8"/>
  <c r="CB88" i="8"/>
  <c r="CB84" i="8"/>
  <c r="CB80" i="8"/>
  <c r="CB76" i="8"/>
  <c r="CB72" i="8"/>
  <c r="CB68" i="8"/>
  <c r="CB64" i="8"/>
  <c r="CB60" i="8"/>
  <c r="CB56" i="8"/>
  <c r="CB52" i="8"/>
  <c r="CB48" i="8"/>
  <c r="CB44" i="8"/>
  <c r="CB40" i="8"/>
  <c r="CB36" i="8"/>
  <c r="CB32" i="8"/>
  <c r="CB28" i="8"/>
  <c r="CB24" i="8"/>
  <c r="CB20" i="8"/>
  <c r="CB16" i="8"/>
  <c r="BY136" i="8"/>
  <c r="BY132" i="8"/>
  <c r="BY128" i="8"/>
  <c r="BY124" i="8"/>
  <c r="BY120" i="8"/>
  <c r="BY116" i="8"/>
  <c r="BY112" i="8"/>
  <c r="BY108" i="8"/>
  <c r="BY104" i="8"/>
  <c r="BY100" i="8"/>
  <c r="BY96" i="8"/>
  <c r="BY92" i="8"/>
  <c r="BY88" i="8"/>
  <c r="BY84" i="8"/>
  <c r="BY80" i="8"/>
  <c r="BY76" i="8"/>
  <c r="BY72" i="8"/>
  <c r="BY68" i="8"/>
  <c r="BY64" i="8"/>
  <c r="BY60" i="8"/>
  <c r="BY56" i="8"/>
  <c r="BY52" i="8"/>
  <c r="BY48" i="8"/>
  <c r="BY44" i="8"/>
  <c r="BY40" i="8"/>
  <c r="BY36" i="8"/>
  <c r="BY32" i="8"/>
  <c r="BY28" i="8"/>
  <c r="BY24" i="8"/>
  <c r="BY20" i="8"/>
  <c r="BY16" i="8"/>
  <c r="BV136" i="8"/>
  <c r="BV132" i="8"/>
  <c r="BV128" i="8"/>
  <c r="BV124" i="8"/>
  <c r="BV120" i="8"/>
  <c r="BV116" i="8"/>
  <c r="BV112" i="8"/>
  <c r="BV108" i="8"/>
  <c r="BV104" i="8"/>
  <c r="BV100" i="8"/>
  <c r="BV96" i="8"/>
  <c r="BV92" i="8"/>
  <c r="BV88" i="8"/>
  <c r="BV84" i="8"/>
  <c r="BV80" i="8"/>
  <c r="BV76" i="8"/>
  <c r="BV72" i="8"/>
  <c r="BV68" i="8"/>
  <c r="BV64" i="8"/>
  <c r="BV60" i="8"/>
  <c r="BV56" i="8"/>
  <c r="BV52" i="8"/>
  <c r="BV48" i="8"/>
  <c r="BV44" i="8"/>
  <c r="BV40" i="8"/>
  <c r="BV36" i="8"/>
  <c r="BV32" i="8"/>
  <c r="BV28" i="8"/>
  <c r="BV24" i="8"/>
  <c r="BV20" i="8"/>
  <c r="BV16" i="8"/>
  <c r="BS136" i="8"/>
  <c r="BS132" i="8"/>
  <c r="BS128" i="8"/>
  <c r="BS124" i="8"/>
  <c r="BS120" i="8"/>
  <c r="BS116" i="8"/>
  <c r="BS112" i="8"/>
  <c r="BS108" i="8"/>
  <c r="BS104" i="8"/>
  <c r="BS100" i="8"/>
  <c r="BS96" i="8"/>
  <c r="BS92" i="8"/>
  <c r="BS88" i="8"/>
  <c r="BS84" i="8"/>
  <c r="BS80" i="8"/>
  <c r="BS76" i="8"/>
  <c r="BS72" i="8"/>
  <c r="BS68" i="8"/>
  <c r="BS64" i="8"/>
  <c r="BS60" i="8"/>
  <c r="BS56" i="8"/>
  <c r="BS52" i="8"/>
  <c r="BS48" i="8"/>
  <c r="BS44" i="8"/>
  <c r="BS40" i="8"/>
  <c r="BS36" i="8"/>
  <c r="BS32" i="8"/>
  <c r="BS28" i="8"/>
  <c r="BS24" i="8"/>
  <c r="BS20" i="8"/>
  <c r="BS16" i="8"/>
  <c r="BP136" i="8"/>
  <c r="BP132" i="8"/>
  <c r="BP128" i="8"/>
  <c r="BP124" i="8"/>
  <c r="BP120" i="8"/>
  <c r="BP116" i="8"/>
  <c r="BP112" i="8"/>
  <c r="BP108" i="8"/>
  <c r="BP104" i="8"/>
  <c r="BP100" i="8"/>
  <c r="BP96" i="8"/>
  <c r="BP92" i="8"/>
  <c r="BP88" i="8"/>
  <c r="BP84" i="8"/>
  <c r="BP80" i="8"/>
  <c r="BP76" i="8"/>
  <c r="BP72" i="8"/>
  <c r="BP68" i="8"/>
  <c r="BP64" i="8"/>
  <c r="BP60" i="8"/>
  <c r="BP56" i="8"/>
  <c r="BP52" i="8"/>
  <c r="BP48" i="8"/>
  <c r="BP44" i="8"/>
  <c r="BP40" i="8"/>
  <c r="BP36" i="8"/>
  <c r="BP32" i="8"/>
  <c r="BP28" i="8"/>
  <c r="BP24" i="8"/>
  <c r="BP20" i="8"/>
  <c r="BP16" i="8"/>
  <c r="BM136" i="8"/>
  <c r="BM132" i="8"/>
  <c r="BM128" i="8"/>
  <c r="BM124" i="8"/>
  <c r="BM120" i="8"/>
  <c r="BM116" i="8"/>
  <c r="BM112" i="8"/>
  <c r="BM108" i="8"/>
  <c r="BM104" i="8"/>
  <c r="BM100" i="8"/>
  <c r="BM96" i="8"/>
  <c r="BM92" i="8"/>
  <c r="BM88" i="8"/>
  <c r="BM84" i="8"/>
  <c r="BM80" i="8"/>
  <c r="BM76" i="8"/>
  <c r="BM72" i="8"/>
  <c r="BM68" i="8"/>
  <c r="BM64" i="8"/>
  <c r="BM60" i="8"/>
  <c r="BM56" i="8"/>
  <c r="BM52" i="8"/>
  <c r="BM48" i="8"/>
  <c r="BM44" i="8"/>
  <c r="BM40" i="8"/>
  <c r="BM36" i="8"/>
  <c r="BM32" i="8"/>
  <c r="BM28" i="8"/>
  <c r="BM24" i="8"/>
  <c r="BM20" i="8"/>
  <c r="BM16" i="8"/>
  <c r="BJ136" i="8"/>
  <c r="BJ132" i="8"/>
  <c r="BJ128" i="8"/>
  <c r="BJ124" i="8"/>
  <c r="BJ120" i="8"/>
  <c r="BJ116" i="8"/>
  <c r="BJ112" i="8"/>
  <c r="BJ108" i="8"/>
  <c r="BJ104" i="8"/>
  <c r="BJ100" i="8"/>
  <c r="BJ96" i="8"/>
  <c r="BJ92" i="8"/>
  <c r="BJ88" i="8"/>
  <c r="BJ84" i="8"/>
  <c r="BJ80" i="8"/>
  <c r="BJ76" i="8"/>
  <c r="BJ72" i="8"/>
  <c r="BJ68" i="8"/>
  <c r="BJ64" i="8"/>
  <c r="BJ60" i="8"/>
  <c r="BJ56" i="8"/>
  <c r="BJ52" i="8"/>
  <c r="BJ48" i="8"/>
  <c r="BJ44" i="8"/>
  <c r="BJ40" i="8"/>
  <c r="BJ36" i="8"/>
  <c r="BJ32" i="8"/>
  <c r="BJ28" i="8"/>
  <c r="BJ24" i="8"/>
  <c r="BJ20" i="8"/>
  <c r="BJ16" i="8"/>
  <c r="BG136" i="8"/>
  <c r="BG132" i="8"/>
  <c r="BG128" i="8"/>
  <c r="BG124" i="8"/>
  <c r="BG120" i="8"/>
  <c r="BG116" i="8"/>
  <c r="BG112" i="8"/>
  <c r="BG108" i="8"/>
  <c r="BG104" i="8"/>
  <c r="BG100" i="8"/>
  <c r="BG96" i="8"/>
  <c r="BG92" i="8"/>
  <c r="BG88" i="8"/>
  <c r="BG84" i="8"/>
  <c r="BG80" i="8"/>
  <c r="BG72" i="8"/>
  <c r="BG68" i="8"/>
  <c r="BG64" i="8"/>
  <c r="BG60" i="8"/>
  <c r="BG56" i="8"/>
  <c r="BG52" i="8"/>
  <c r="BG48" i="8"/>
  <c r="BG44" i="8"/>
  <c r="BG40" i="8"/>
  <c r="BG36" i="8"/>
  <c r="BG32" i="8"/>
  <c r="BG24" i="8"/>
  <c r="BG20" i="8"/>
  <c r="BG16" i="8"/>
  <c r="BD136" i="8"/>
  <c r="BD132" i="8"/>
  <c r="BD128" i="8"/>
  <c r="BD124" i="8"/>
  <c r="BD120" i="8"/>
  <c r="BD116" i="8"/>
  <c r="BD112" i="8"/>
  <c r="BD108" i="8"/>
  <c r="BD104" i="8"/>
  <c r="BD100" i="8"/>
  <c r="BD96" i="8"/>
  <c r="BD92" i="8"/>
  <c r="BD88" i="8"/>
  <c r="BD84" i="8"/>
  <c r="BD80" i="8"/>
  <c r="BD76" i="8"/>
  <c r="BD72" i="8"/>
  <c r="BD68" i="8"/>
  <c r="BD64" i="8"/>
  <c r="BD60" i="8"/>
  <c r="BD56" i="8"/>
  <c r="BD52" i="8"/>
  <c r="BD48" i="8"/>
  <c r="BD44" i="8"/>
  <c r="BD40" i="8"/>
  <c r="BD36" i="8"/>
  <c r="BD32" i="8"/>
  <c r="BD28" i="8"/>
  <c r="BD24" i="8"/>
  <c r="BD20" i="8"/>
  <c r="BD16" i="8"/>
  <c r="BA136" i="8"/>
  <c r="BA132" i="8"/>
  <c r="BA128" i="8"/>
  <c r="BA124" i="8"/>
  <c r="BA120" i="8"/>
  <c r="BA116" i="8"/>
  <c r="BA112" i="8"/>
  <c r="BA108" i="8"/>
  <c r="BA104" i="8"/>
  <c r="BA100" i="8"/>
  <c r="BA96" i="8"/>
  <c r="BA92" i="8"/>
  <c r="BA88" i="8"/>
  <c r="BA84" i="8"/>
  <c r="BA80" i="8"/>
  <c r="BA76" i="8"/>
  <c r="BA72" i="8"/>
  <c r="BA68" i="8"/>
  <c r="BA64" i="8"/>
  <c r="BA60" i="8"/>
  <c r="BA56" i="8"/>
  <c r="BA52" i="8"/>
  <c r="BA48" i="8"/>
  <c r="BA44" i="8"/>
  <c r="BA40" i="8"/>
  <c r="BA36" i="8"/>
  <c r="BA32" i="8"/>
  <c r="BA28" i="8"/>
  <c r="BA24" i="8"/>
  <c r="BA20" i="8"/>
  <c r="BA16" i="8"/>
  <c r="AX136" i="8"/>
  <c r="AX132" i="8"/>
  <c r="AX128" i="8"/>
  <c r="AX124" i="8"/>
  <c r="AX120" i="8"/>
  <c r="AX116" i="8"/>
  <c r="AX112" i="8"/>
  <c r="AX108" i="8"/>
  <c r="AX104" i="8"/>
  <c r="AX100" i="8"/>
  <c r="AX96" i="8"/>
  <c r="AX92" i="8"/>
  <c r="AX88" i="8"/>
  <c r="AX84" i="8"/>
  <c r="AX80" i="8"/>
  <c r="AX76" i="8"/>
  <c r="AX72" i="8"/>
  <c r="AX68" i="8"/>
  <c r="AX64" i="8"/>
  <c r="AX60" i="8"/>
  <c r="AX56" i="8"/>
  <c r="AX52" i="8"/>
  <c r="AX48" i="8"/>
  <c r="AX44" i="8"/>
  <c r="AX40" i="8"/>
  <c r="AX36" i="8"/>
  <c r="AX32" i="8"/>
  <c r="AX28" i="8"/>
  <c r="AX24" i="8"/>
  <c r="AX20" i="8"/>
  <c r="AX16" i="8"/>
  <c r="AU136" i="8"/>
  <c r="AU132" i="8"/>
  <c r="AU128" i="8"/>
  <c r="AU124" i="8"/>
  <c r="AU120" i="8"/>
  <c r="AU116" i="8"/>
  <c r="AU112" i="8"/>
  <c r="AU108" i="8"/>
  <c r="AU104" i="8"/>
  <c r="AU100" i="8"/>
  <c r="AU96" i="8"/>
  <c r="AU92" i="8"/>
  <c r="AU88" i="8"/>
  <c r="AU84" i="8"/>
  <c r="AU80" i="8"/>
  <c r="AU76" i="8"/>
  <c r="AU72" i="8"/>
  <c r="AU68" i="8"/>
  <c r="AU64" i="8"/>
  <c r="AU60" i="8"/>
  <c r="AU56" i="8"/>
  <c r="AU52" i="8"/>
  <c r="AU48" i="8"/>
  <c r="AU44" i="8"/>
  <c r="AU40" i="8"/>
  <c r="AU36" i="8"/>
  <c r="AU32" i="8"/>
  <c r="AU28" i="8"/>
  <c r="AU24" i="8"/>
  <c r="AU20" i="8"/>
  <c r="AU16" i="8"/>
  <c r="AR136" i="8"/>
  <c r="AR132" i="8"/>
  <c r="AR128" i="8"/>
  <c r="AR124" i="8"/>
  <c r="AR120" i="8"/>
  <c r="AR116" i="8"/>
  <c r="AR112" i="8"/>
  <c r="AR108" i="8"/>
  <c r="AR104" i="8"/>
  <c r="AR100" i="8"/>
  <c r="AR96" i="8"/>
  <c r="AR92" i="8"/>
  <c r="AR88" i="8"/>
  <c r="AR84" i="8"/>
  <c r="AR80" i="8"/>
  <c r="AR76" i="8"/>
  <c r="AR72" i="8"/>
  <c r="AR68" i="8"/>
  <c r="AR64" i="8"/>
  <c r="AR60" i="8"/>
  <c r="AR56" i="8"/>
  <c r="AR52" i="8"/>
  <c r="AR48" i="8"/>
  <c r="AR44" i="8"/>
  <c r="AR40" i="8"/>
  <c r="AR36" i="8"/>
  <c r="AR32" i="8"/>
  <c r="AR28" i="8"/>
  <c r="AR24" i="8"/>
  <c r="AR20" i="8"/>
  <c r="AR16" i="8"/>
  <c r="AO136" i="8"/>
  <c r="AO132" i="8"/>
  <c r="AO128" i="8"/>
  <c r="AO124" i="8"/>
  <c r="AO120" i="8"/>
  <c r="AO116" i="8"/>
  <c r="AO112" i="8"/>
  <c r="AO108" i="8"/>
  <c r="AO104" i="8"/>
  <c r="AO100" i="8"/>
  <c r="AO96" i="8"/>
  <c r="AO92" i="8"/>
  <c r="AO88" i="8"/>
  <c r="AO84" i="8"/>
  <c r="AO80" i="8"/>
  <c r="AO76" i="8"/>
  <c r="AO72" i="8"/>
  <c r="AO68" i="8"/>
  <c r="AO64" i="8"/>
  <c r="AO60" i="8"/>
  <c r="AO56" i="8"/>
  <c r="AO52" i="8"/>
  <c r="AO48" i="8"/>
  <c r="AO44" i="8"/>
  <c r="AO40" i="8"/>
  <c r="AO36" i="8"/>
  <c r="AO32" i="8"/>
  <c r="AO28" i="8"/>
  <c r="AO24" i="8"/>
  <c r="AO20" i="8"/>
  <c r="AO16" i="8"/>
  <c r="AL136" i="8"/>
  <c r="AL132" i="8"/>
  <c r="AL128" i="8"/>
  <c r="AL124" i="8"/>
  <c r="AL120" i="8"/>
  <c r="AL116" i="8"/>
  <c r="AL112" i="8"/>
  <c r="AL108" i="8"/>
  <c r="AL104" i="8"/>
  <c r="AL100" i="8"/>
  <c r="AL96" i="8"/>
  <c r="AL92" i="8"/>
  <c r="AL88" i="8"/>
  <c r="AL84" i="8"/>
  <c r="AL80" i="8"/>
  <c r="AL76" i="8"/>
  <c r="AL72" i="8"/>
  <c r="AL68" i="8"/>
  <c r="AL64" i="8"/>
  <c r="AL60" i="8"/>
  <c r="AL56" i="8"/>
  <c r="AL52" i="8"/>
  <c r="AL48" i="8"/>
  <c r="AL44" i="8"/>
  <c r="AL40" i="8"/>
  <c r="AL36" i="8"/>
  <c r="AL32" i="8"/>
  <c r="AL28" i="8"/>
  <c r="AL24" i="8"/>
  <c r="AL20" i="8"/>
  <c r="AL16" i="8"/>
  <c r="AI136" i="8"/>
  <c r="AI132" i="8"/>
  <c r="AI128" i="8"/>
  <c r="AI124" i="8"/>
  <c r="AI120" i="8"/>
  <c r="AI116" i="8"/>
  <c r="AI112" i="8"/>
  <c r="AI108" i="8"/>
  <c r="AI104" i="8"/>
  <c r="AI100" i="8"/>
  <c r="AI96" i="8"/>
  <c r="AI92" i="8"/>
  <c r="AI88" i="8"/>
  <c r="AI84" i="8"/>
  <c r="AI80" i="8"/>
  <c r="AI76" i="8"/>
  <c r="AI72" i="8"/>
  <c r="AI68" i="8"/>
  <c r="AI64" i="8"/>
  <c r="AI60" i="8"/>
  <c r="AI56" i="8"/>
  <c r="AI52" i="8"/>
  <c r="AI48" i="8"/>
  <c r="AI44" i="8"/>
  <c r="AI40" i="8"/>
  <c r="AI36" i="8"/>
  <c r="AI32" i="8"/>
  <c r="AI28" i="8"/>
  <c r="AI24" i="8"/>
  <c r="AI20" i="8"/>
  <c r="AI16" i="8"/>
  <c r="AF136" i="8"/>
  <c r="AF132" i="8"/>
  <c r="AF128" i="8"/>
  <c r="AF124" i="8"/>
  <c r="AF120" i="8"/>
  <c r="AF116" i="8"/>
  <c r="AF112" i="8"/>
  <c r="AF108" i="8"/>
  <c r="AF104" i="8"/>
  <c r="AF100" i="8"/>
  <c r="AF96" i="8"/>
  <c r="AF92" i="8"/>
  <c r="AF88" i="8"/>
  <c r="AF84" i="8"/>
  <c r="AF80" i="8"/>
  <c r="AF76" i="8"/>
  <c r="AF72" i="8"/>
  <c r="AF68" i="8"/>
  <c r="AF64" i="8"/>
  <c r="AF60" i="8"/>
  <c r="AF56" i="8"/>
  <c r="AF52" i="8"/>
  <c r="AF48" i="8"/>
  <c r="AF44" i="8"/>
  <c r="AF40" i="8"/>
  <c r="AF36" i="8"/>
  <c r="AF32" i="8"/>
  <c r="AF28" i="8"/>
  <c r="AF24" i="8"/>
  <c r="AF20" i="8"/>
  <c r="AF16" i="8"/>
  <c r="AC136" i="8"/>
  <c r="AC132" i="8"/>
  <c r="AC128" i="8"/>
  <c r="AC124" i="8"/>
  <c r="AC120" i="8"/>
  <c r="AC116" i="8"/>
  <c r="AC112" i="8"/>
  <c r="AC108" i="8"/>
  <c r="AC104" i="8"/>
  <c r="AC100" i="8"/>
  <c r="AC96" i="8"/>
  <c r="AC92" i="8"/>
  <c r="AC88" i="8"/>
  <c r="AC84" i="8"/>
  <c r="AC80" i="8"/>
  <c r="AC76" i="8"/>
  <c r="AC72" i="8"/>
  <c r="AC68" i="8"/>
  <c r="AC64" i="8"/>
  <c r="AC60" i="8"/>
  <c r="AC56" i="8"/>
  <c r="AC52" i="8"/>
  <c r="AC48" i="8"/>
  <c r="AC44" i="8"/>
  <c r="AC40" i="8"/>
  <c r="AC36" i="8"/>
  <c r="AC32" i="8"/>
  <c r="AC28" i="8"/>
  <c r="AC24" i="8"/>
  <c r="AC20" i="8"/>
  <c r="AC16" i="8"/>
  <c r="Z136" i="8"/>
  <c r="Z132" i="8"/>
  <c r="Z128" i="8"/>
  <c r="Z124" i="8"/>
  <c r="Z120" i="8"/>
  <c r="Z116" i="8"/>
  <c r="Z112" i="8"/>
  <c r="Z108" i="8"/>
  <c r="Z104" i="8"/>
  <c r="Z100" i="8"/>
  <c r="Z96" i="8"/>
  <c r="Z92" i="8"/>
  <c r="Z88" i="8"/>
  <c r="Z84" i="8"/>
  <c r="Z80" i="8"/>
  <c r="Z76" i="8"/>
  <c r="Z72" i="8"/>
  <c r="Z68" i="8"/>
  <c r="Z64" i="8"/>
  <c r="Z60" i="8"/>
  <c r="Z56" i="8"/>
  <c r="Z52" i="8"/>
  <c r="Z48" i="8"/>
  <c r="Z44" i="8"/>
  <c r="Z40" i="8"/>
  <c r="Z36" i="8"/>
  <c r="Z32" i="8"/>
  <c r="Z28" i="8"/>
  <c r="Z24" i="8"/>
  <c r="Z20" i="8"/>
  <c r="Z16" i="8"/>
  <c r="W136" i="8"/>
  <c r="W132" i="8"/>
  <c r="W128" i="8"/>
  <c r="W124" i="8"/>
  <c r="W120" i="8"/>
  <c r="W116" i="8"/>
  <c r="W112" i="8"/>
  <c r="W108" i="8"/>
  <c r="W104" i="8"/>
  <c r="W100" i="8"/>
  <c r="W96" i="8"/>
  <c r="W92" i="8"/>
  <c r="W88" i="8"/>
  <c r="W84" i="8"/>
  <c r="W80" i="8"/>
  <c r="W76" i="8"/>
  <c r="W72" i="8"/>
  <c r="W68" i="8"/>
  <c r="W64" i="8"/>
  <c r="W60" i="8"/>
  <c r="W56" i="8"/>
  <c r="W52" i="8"/>
  <c r="W48" i="8"/>
  <c r="W44" i="8"/>
  <c r="W40" i="8"/>
  <c r="W36" i="8"/>
  <c r="W32" i="8"/>
  <c r="W28" i="8"/>
  <c r="W24" i="8"/>
  <c r="W20" i="8"/>
  <c r="W16" i="8"/>
  <c r="T136" i="8"/>
  <c r="T132" i="8"/>
  <c r="T128" i="8"/>
  <c r="T124" i="8"/>
  <c r="T120" i="8"/>
  <c r="T116" i="8"/>
  <c r="T112" i="8"/>
  <c r="T108" i="8"/>
  <c r="T104" i="8"/>
  <c r="T100" i="8"/>
  <c r="T96" i="8"/>
  <c r="T92" i="8"/>
  <c r="T88" i="8"/>
  <c r="T84" i="8"/>
  <c r="T80" i="8"/>
  <c r="T76" i="8"/>
  <c r="T72" i="8"/>
  <c r="T68" i="8"/>
  <c r="T64" i="8"/>
  <c r="T60" i="8"/>
  <c r="T56" i="8"/>
  <c r="T52" i="8"/>
  <c r="T48" i="8"/>
  <c r="T44" i="8"/>
  <c r="T40" i="8"/>
  <c r="T36" i="8"/>
  <c r="T32" i="8"/>
  <c r="T28" i="8"/>
  <c r="T24" i="8"/>
  <c r="T20" i="8"/>
  <c r="T16" i="8"/>
  <c r="Q136" i="8"/>
  <c r="Q132" i="8"/>
  <c r="Q128" i="8"/>
  <c r="Q124" i="8"/>
  <c r="Q120" i="8"/>
  <c r="Q116" i="8"/>
  <c r="Q112" i="8"/>
  <c r="Q108" i="8"/>
  <c r="Q104" i="8"/>
  <c r="Q100" i="8"/>
  <c r="Q96" i="8"/>
  <c r="Q92" i="8"/>
  <c r="Q88" i="8"/>
  <c r="Q84" i="8"/>
  <c r="Q80" i="8"/>
  <c r="Q76" i="8"/>
  <c r="Q72" i="8"/>
  <c r="Q68" i="8"/>
  <c r="Q64" i="8"/>
  <c r="Q60" i="8"/>
  <c r="Q56" i="8"/>
  <c r="Q52" i="8"/>
  <c r="Q48" i="8"/>
  <c r="Q44" i="8"/>
  <c r="Q40" i="8"/>
  <c r="Q36" i="8"/>
  <c r="Q32" i="8"/>
  <c r="Q28" i="8"/>
  <c r="Q24" i="8"/>
  <c r="Q20" i="8"/>
  <c r="N136" i="8"/>
  <c r="N132" i="8"/>
  <c r="N128" i="8"/>
  <c r="N124" i="8"/>
  <c r="N120" i="8"/>
  <c r="N116" i="8"/>
  <c r="N112" i="8"/>
  <c r="N108" i="8"/>
  <c r="N104" i="8"/>
  <c r="N100" i="8"/>
  <c r="N96" i="8"/>
  <c r="N92" i="8"/>
  <c r="N88" i="8"/>
  <c r="N84" i="8"/>
  <c r="N80" i="8"/>
  <c r="N76" i="8"/>
  <c r="N72" i="8"/>
  <c r="N68" i="8"/>
  <c r="N64" i="8"/>
  <c r="N60" i="8"/>
  <c r="N56" i="8"/>
  <c r="N52" i="8"/>
  <c r="N48" i="8"/>
  <c r="N44" i="8"/>
  <c r="N40" i="8"/>
  <c r="N36" i="8"/>
  <c r="N32" i="8"/>
  <c r="N28" i="8"/>
  <c r="N24" i="8"/>
  <c r="N20" i="8"/>
  <c r="N16" i="8"/>
  <c r="K136" i="8"/>
  <c r="K132" i="8"/>
  <c r="K128" i="8"/>
  <c r="K124" i="8"/>
  <c r="K120" i="8"/>
  <c r="K116" i="8"/>
  <c r="K112" i="8"/>
  <c r="K108" i="8"/>
  <c r="K104" i="8"/>
  <c r="K100" i="8"/>
  <c r="K96" i="8"/>
  <c r="K92" i="8"/>
  <c r="K88" i="8"/>
  <c r="K84" i="8"/>
  <c r="K80" i="8"/>
  <c r="K76" i="8"/>
  <c r="K72" i="8"/>
  <c r="K68" i="8"/>
  <c r="K64" i="8"/>
  <c r="K60" i="8"/>
  <c r="K56" i="8"/>
  <c r="K52" i="8"/>
  <c r="K48" i="8"/>
  <c r="K44" i="8"/>
  <c r="K40" i="8"/>
  <c r="K36" i="8"/>
  <c r="K32" i="8"/>
  <c r="K28" i="8"/>
  <c r="K24" i="8"/>
  <c r="K20" i="8"/>
  <c r="K16" i="8"/>
  <c r="H136" i="8"/>
  <c r="H132" i="8"/>
  <c r="H128" i="8"/>
  <c r="H124" i="8"/>
  <c r="H120" i="8"/>
  <c r="H116" i="8"/>
  <c r="H112" i="8"/>
  <c r="H108" i="8"/>
  <c r="H104" i="8"/>
  <c r="H100" i="8"/>
  <c r="H96" i="8"/>
  <c r="H92" i="8"/>
  <c r="H88" i="8"/>
  <c r="H84" i="8"/>
  <c r="H80" i="8"/>
  <c r="H76" i="8"/>
  <c r="H72" i="8"/>
  <c r="H68" i="8"/>
  <c r="H64" i="8"/>
  <c r="H60" i="8"/>
  <c r="H56" i="8"/>
  <c r="H52" i="8"/>
  <c r="H48" i="8"/>
  <c r="H44" i="8"/>
  <c r="H40" i="8"/>
  <c r="H36" i="8"/>
  <c r="H32" i="8"/>
  <c r="H28" i="8"/>
  <c r="H24" i="8"/>
  <c r="H20" i="8"/>
  <c r="H16" i="8"/>
  <c r="E136" i="8"/>
  <c r="E132" i="8"/>
  <c r="E128" i="8"/>
  <c r="E124" i="8"/>
  <c r="E120" i="8"/>
  <c r="E116" i="8"/>
  <c r="E112" i="8"/>
  <c r="E108" i="8"/>
  <c r="E104" i="8"/>
  <c r="E100" i="8"/>
  <c r="E96" i="8"/>
  <c r="E92" i="8"/>
  <c r="E88" i="8"/>
  <c r="E84" i="8"/>
  <c r="E80" i="8"/>
  <c r="E76" i="8"/>
  <c r="E72" i="8"/>
  <c r="E68" i="8"/>
  <c r="E64" i="8"/>
  <c r="E60" i="8"/>
  <c r="E56" i="8"/>
  <c r="E52" i="8"/>
  <c r="E48" i="8"/>
  <c r="E44" i="8"/>
  <c r="E40" i="8"/>
  <c r="E36" i="8"/>
  <c r="E32" i="8"/>
  <c r="E28" i="8"/>
  <c r="E24" i="8"/>
  <c r="E20" i="8"/>
  <c r="CM136" i="8" l="1"/>
  <c r="CL136" i="8"/>
  <c r="CJ136" i="8"/>
  <c r="CI136" i="8"/>
  <c r="CG136" i="8"/>
  <c r="CF136" i="8"/>
  <c r="CD136" i="8"/>
  <c r="CC136" i="8"/>
  <c r="CA136" i="8"/>
  <c r="BZ136" i="8"/>
  <c r="BX136" i="8"/>
  <c r="BW136" i="8"/>
  <c r="BU136" i="8"/>
  <c r="BT136" i="8"/>
  <c r="BR136" i="8"/>
  <c r="BQ136" i="8"/>
  <c r="BO136" i="8"/>
  <c r="BN136" i="8"/>
  <c r="BL136" i="8"/>
  <c r="BK136" i="8"/>
  <c r="BI136" i="8"/>
  <c r="BH136" i="8"/>
  <c r="BF136" i="8"/>
  <c r="BE136" i="8"/>
  <c r="BC136" i="8"/>
  <c r="BB136" i="8"/>
  <c r="AZ136" i="8"/>
  <c r="AY136" i="8"/>
  <c r="AW136" i="8"/>
  <c r="AV136" i="8"/>
  <c r="AT136" i="8"/>
  <c r="AS136" i="8"/>
  <c r="AQ136" i="8"/>
  <c r="AP136" i="8"/>
  <c r="AN136" i="8"/>
  <c r="AM136" i="8"/>
  <c r="AK136" i="8"/>
  <c r="AJ136" i="8"/>
  <c r="AH136" i="8"/>
  <c r="AG136" i="8"/>
  <c r="AE136" i="8"/>
  <c r="AD136" i="8"/>
  <c r="AB136" i="8"/>
  <c r="AA136" i="8"/>
  <c r="Y136" i="8"/>
  <c r="X136" i="8"/>
  <c r="V136" i="8"/>
  <c r="U136" i="8"/>
  <c r="S136" i="8"/>
  <c r="R136" i="8"/>
  <c r="P136" i="8"/>
  <c r="O136" i="8"/>
  <c r="M136" i="8"/>
  <c r="L136" i="8"/>
  <c r="J136" i="8"/>
  <c r="I136" i="8"/>
  <c r="G136" i="8"/>
  <c r="F136" i="8"/>
  <c r="D136" i="8"/>
  <c r="C136" i="8"/>
  <c r="CM132" i="8"/>
  <c r="CL132" i="8"/>
  <c r="CJ132" i="8"/>
  <c r="CI132" i="8"/>
  <c r="CG132" i="8"/>
  <c r="CF132" i="8"/>
  <c r="CD132" i="8"/>
  <c r="CC132" i="8"/>
  <c r="CA132" i="8"/>
  <c r="BZ132" i="8"/>
  <c r="BX132" i="8"/>
  <c r="BW132" i="8"/>
  <c r="BU132" i="8"/>
  <c r="BT132" i="8"/>
  <c r="BR132" i="8"/>
  <c r="BQ132" i="8"/>
  <c r="BO132" i="8"/>
  <c r="BN132" i="8"/>
  <c r="BL132" i="8"/>
  <c r="BK132" i="8"/>
  <c r="BI132" i="8"/>
  <c r="BH132" i="8"/>
  <c r="BF132" i="8"/>
  <c r="BE132" i="8"/>
  <c r="BC132" i="8"/>
  <c r="BB132" i="8"/>
  <c r="AZ132" i="8"/>
  <c r="AY132" i="8"/>
  <c r="AW132" i="8"/>
  <c r="AV132" i="8"/>
  <c r="AT132" i="8"/>
  <c r="AS132" i="8"/>
  <c r="AQ132" i="8"/>
  <c r="AP132" i="8"/>
  <c r="AN132" i="8"/>
  <c r="AM132" i="8"/>
  <c r="AK132" i="8"/>
  <c r="AJ132" i="8"/>
  <c r="AH132" i="8"/>
  <c r="AG132" i="8"/>
  <c r="AE132" i="8"/>
  <c r="AD132" i="8"/>
  <c r="AB132" i="8"/>
  <c r="AA132" i="8"/>
  <c r="Y132" i="8"/>
  <c r="X132" i="8"/>
  <c r="V132" i="8"/>
  <c r="U132" i="8"/>
  <c r="S132" i="8"/>
  <c r="R132" i="8"/>
  <c r="P132" i="8"/>
  <c r="O132" i="8"/>
  <c r="M132" i="8"/>
  <c r="L132" i="8"/>
  <c r="J132" i="8"/>
  <c r="I132" i="8"/>
  <c r="G132" i="8"/>
  <c r="F132" i="8"/>
  <c r="D132" i="8"/>
  <c r="C132" i="8"/>
  <c r="CM128" i="8"/>
  <c r="CL128" i="8"/>
  <c r="CJ128" i="8"/>
  <c r="CI128" i="8"/>
  <c r="CG128" i="8"/>
  <c r="CF128" i="8"/>
  <c r="CD128" i="8"/>
  <c r="CC128" i="8"/>
  <c r="CA128" i="8"/>
  <c r="BZ128" i="8"/>
  <c r="BX128" i="8"/>
  <c r="BW128" i="8"/>
  <c r="BU128" i="8"/>
  <c r="BT128" i="8"/>
  <c r="BR128" i="8"/>
  <c r="BQ128" i="8"/>
  <c r="BO128" i="8"/>
  <c r="BN128" i="8"/>
  <c r="BL128" i="8"/>
  <c r="BK128" i="8"/>
  <c r="BI128" i="8"/>
  <c r="BH128" i="8"/>
  <c r="BF128" i="8"/>
  <c r="BE128" i="8"/>
  <c r="BC128" i="8"/>
  <c r="BB128" i="8"/>
  <c r="AZ128" i="8"/>
  <c r="AY128" i="8"/>
  <c r="AW128" i="8"/>
  <c r="AV128" i="8"/>
  <c r="AT128" i="8"/>
  <c r="AS128" i="8"/>
  <c r="AQ128" i="8"/>
  <c r="AP128" i="8"/>
  <c r="AN128" i="8"/>
  <c r="AM128" i="8"/>
  <c r="AK128" i="8"/>
  <c r="AJ128" i="8"/>
  <c r="AH128" i="8"/>
  <c r="AG128" i="8"/>
  <c r="AE128" i="8"/>
  <c r="AD128" i="8"/>
  <c r="AB128" i="8"/>
  <c r="AA128" i="8"/>
  <c r="Y128" i="8"/>
  <c r="X128" i="8"/>
  <c r="V128" i="8"/>
  <c r="U128" i="8"/>
  <c r="S128" i="8"/>
  <c r="R128" i="8"/>
  <c r="P128" i="8"/>
  <c r="O128" i="8"/>
  <c r="M128" i="8"/>
  <c r="L128" i="8"/>
  <c r="J128" i="8"/>
  <c r="I128" i="8"/>
  <c r="G128" i="8"/>
  <c r="F128" i="8"/>
  <c r="D128" i="8"/>
  <c r="C128" i="8"/>
  <c r="CM124" i="8"/>
  <c r="CL124" i="8"/>
  <c r="CJ124" i="8"/>
  <c r="CI124" i="8"/>
  <c r="CG124" i="8"/>
  <c r="CF124" i="8"/>
  <c r="CD124" i="8"/>
  <c r="CC124" i="8"/>
  <c r="CA124" i="8"/>
  <c r="BZ124" i="8"/>
  <c r="BX124" i="8"/>
  <c r="BW124" i="8"/>
  <c r="BU124" i="8"/>
  <c r="BT124" i="8"/>
  <c r="BR124" i="8"/>
  <c r="BQ124" i="8"/>
  <c r="BO124" i="8"/>
  <c r="BN124" i="8"/>
  <c r="BL124" i="8"/>
  <c r="BK124" i="8"/>
  <c r="BI124" i="8"/>
  <c r="BH124" i="8"/>
  <c r="BF124" i="8"/>
  <c r="BE124" i="8"/>
  <c r="BC124" i="8"/>
  <c r="BB124" i="8"/>
  <c r="AZ124" i="8"/>
  <c r="AY124" i="8"/>
  <c r="AW124" i="8"/>
  <c r="AV124" i="8"/>
  <c r="AT124" i="8"/>
  <c r="AS124" i="8"/>
  <c r="AQ124" i="8"/>
  <c r="AP124" i="8"/>
  <c r="AN124" i="8"/>
  <c r="AM124" i="8"/>
  <c r="AK124" i="8"/>
  <c r="AJ124" i="8"/>
  <c r="AH124" i="8"/>
  <c r="AG124" i="8"/>
  <c r="AE124" i="8"/>
  <c r="AD124" i="8"/>
  <c r="AB124" i="8"/>
  <c r="AA124" i="8"/>
  <c r="Y124" i="8"/>
  <c r="X124" i="8"/>
  <c r="V124" i="8"/>
  <c r="U124" i="8"/>
  <c r="S124" i="8"/>
  <c r="R124" i="8"/>
  <c r="P124" i="8"/>
  <c r="O124" i="8"/>
  <c r="M124" i="8"/>
  <c r="L124" i="8"/>
  <c r="J124" i="8"/>
  <c r="I124" i="8"/>
  <c r="G124" i="8"/>
  <c r="F124" i="8"/>
  <c r="D124" i="8"/>
  <c r="C124" i="8"/>
  <c r="CM120" i="8"/>
  <c r="CL120" i="8"/>
  <c r="CJ120" i="8"/>
  <c r="CI120" i="8"/>
  <c r="CG120" i="8"/>
  <c r="CF120" i="8"/>
  <c r="CD120" i="8"/>
  <c r="CC120" i="8"/>
  <c r="CA120" i="8"/>
  <c r="BZ120" i="8"/>
  <c r="BX120" i="8"/>
  <c r="BW120" i="8"/>
  <c r="BU120" i="8"/>
  <c r="BT120" i="8"/>
  <c r="BR120" i="8"/>
  <c r="BQ120" i="8"/>
  <c r="BO120" i="8"/>
  <c r="BN120" i="8"/>
  <c r="BL120" i="8"/>
  <c r="BK120" i="8"/>
  <c r="BI120" i="8"/>
  <c r="BH120" i="8"/>
  <c r="BF120" i="8"/>
  <c r="BE120" i="8"/>
  <c r="BC120" i="8"/>
  <c r="BB120" i="8"/>
  <c r="AZ120" i="8"/>
  <c r="AY120" i="8"/>
  <c r="AW120" i="8"/>
  <c r="AV120" i="8"/>
  <c r="AT120" i="8"/>
  <c r="AS120" i="8"/>
  <c r="AQ120" i="8"/>
  <c r="AP120" i="8"/>
  <c r="AN120" i="8"/>
  <c r="AM120" i="8"/>
  <c r="AK120" i="8"/>
  <c r="AJ120" i="8"/>
  <c r="AH120" i="8"/>
  <c r="AG120" i="8"/>
  <c r="AE120" i="8"/>
  <c r="AD120" i="8"/>
  <c r="AB120" i="8"/>
  <c r="AA120" i="8"/>
  <c r="Y120" i="8"/>
  <c r="X120" i="8"/>
  <c r="V120" i="8"/>
  <c r="U120" i="8"/>
  <c r="S120" i="8"/>
  <c r="R120" i="8"/>
  <c r="P120" i="8"/>
  <c r="O120" i="8"/>
  <c r="M120" i="8"/>
  <c r="L120" i="8"/>
  <c r="J120" i="8"/>
  <c r="I120" i="8"/>
  <c r="G120" i="8"/>
  <c r="F120" i="8"/>
  <c r="D120" i="8"/>
  <c r="C120" i="8"/>
  <c r="CM116" i="8"/>
  <c r="CL116" i="8"/>
  <c r="CJ116" i="8"/>
  <c r="CI116" i="8"/>
  <c r="CG116" i="8"/>
  <c r="CF116" i="8"/>
  <c r="CD116" i="8"/>
  <c r="CC116" i="8"/>
  <c r="CA116" i="8"/>
  <c r="BZ116" i="8"/>
  <c r="BX116" i="8"/>
  <c r="BW116" i="8"/>
  <c r="BU116" i="8"/>
  <c r="BT116" i="8"/>
  <c r="BR116" i="8"/>
  <c r="BQ116" i="8"/>
  <c r="BO116" i="8"/>
  <c r="BN116" i="8"/>
  <c r="BL116" i="8"/>
  <c r="BK116" i="8"/>
  <c r="BI116" i="8"/>
  <c r="BH116" i="8"/>
  <c r="BF116" i="8"/>
  <c r="BE116" i="8"/>
  <c r="BC116" i="8"/>
  <c r="BB116" i="8"/>
  <c r="AZ116" i="8"/>
  <c r="AY116" i="8"/>
  <c r="AW116" i="8"/>
  <c r="AV116" i="8"/>
  <c r="AT116" i="8"/>
  <c r="AS116" i="8"/>
  <c r="AQ116" i="8"/>
  <c r="AP116" i="8"/>
  <c r="AN116" i="8"/>
  <c r="AM116" i="8"/>
  <c r="AK116" i="8"/>
  <c r="AJ116" i="8"/>
  <c r="AH116" i="8"/>
  <c r="AG116" i="8"/>
  <c r="AE116" i="8"/>
  <c r="AD116" i="8"/>
  <c r="AB116" i="8"/>
  <c r="AA116" i="8"/>
  <c r="Y116" i="8"/>
  <c r="X116" i="8"/>
  <c r="V116" i="8"/>
  <c r="U116" i="8"/>
  <c r="S116" i="8"/>
  <c r="R116" i="8"/>
  <c r="P116" i="8"/>
  <c r="O116" i="8"/>
  <c r="M116" i="8"/>
  <c r="L116" i="8"/>
  <c r="J116" i="8"/>
  <c r="I116" i="8"/>
  <c r="G116" i="8"/>
  <c r="F116" i="8"/>
  <c r="D116" i="8"/>
  <c r="C116" i="8"/>
  <c r="CM112" i="8"/>
  <c r="CL112" i="8"/>
  <c r="CJ112" i="8"/>
  <c r="CI112" i="8"/>
  <c r="CG112" i="8"/>
  <c r="CF112" i="8"/>
  <c r="CD112" i="8"/>
  <c r="CC112" i="8"/>
  <c r="CA112" i="8"/>
  <c r="BZ112" i="8"/>
  <c r="BX112" i="8"/>
  <c r="BW112" i="8"/>
  <c r="BU112" i="8"/>
  <c r="BT112" i="8"/>
  <c r="BR112" i="8"/>
  <c r="BQ112" i="8"/>
  <c r="BO112" i="8"/>
  <c r="BN112" i="8"/>
  <c r="BL112" i="8"/>
  <c r="BK112" i="8"/>
  <c r="BI112" i="8"/>
  <c r="BH112" i="8"/>
  <c r="BF112" i="8"/>
  <c r="BE112" i="8"/>
  <c r="BC112" i="8"/>
  <c r="BB112" i="8"/>
  <c r="AZ112" i="8"/>
  <c r="AY112" i="8"/>
  <c r="AW112" i="8"/>
  <c r="AV112" i="8"/>
  <c r="AT112" i="8"/>
  <c r="AS112" i="8"/>
  <c r="AQ112" i="8"/>
  <c r="AP112" i="8"/>
  <c r="AN112" i="8"/>
  <c r="AM112" i="8"/>
  <c r="AK112" i="8"/>
  <c r="AJ112" i="8"/>
  <c r="AH112" i="8"/>
  <c r="AG112" i="8"/>
  <c r="AE112" i="8"/>
  <c r="AD112" i="8"/>
  <c r="AB112" i="8"/>
  <c r="AA112" i="8"/>
  <c r="Y112" i="8"/>
  <c r="X112" i="8"/>
  <c r="V112" i="8"/>
  <c r="U112" i="8"/>
  <c r="S112" i="8"/>
  <c r="R112" i="8"/>
  <c r="P112" i="8"/>
  <c r="O112" i="8"/>
  <c r="M112" i="8"/>
  <c r="L112" i="8"/>
  <c r="J112" i="8"/>
  <c r="I112" i="8"/>
  <c r="G112" i="8"/>
  <c r="F112" i="8"/>
  <c r="D112" i="8"/>
  <c r="C112" i="8"/>
  <c r="CM108" i="8"/>
  <c r="CL108" i="8"/>
  <c r="CJ108" i="8"/>
  <c r="CI108" i="8"/>
  <c r="CG108" i="8"/>
  <c r="CF108" i="8"/>
  <c r="CD108" i="8"/>
  <c r="CC108" i="8"/>
  <c r="CA108" i="8"/>
  <c r="BZ108" i="8"/>
  <c r="BX108" i="8"/>
  <c r="BW108" i="8"/>
  <c r="BU108" i="8"/>
  <c r="BT108" i="8"/>
  <c r="BR108" i="8"/>
  <c r="BQ108" i="8"/>
  <c r="BO108" i="8"/>
  <c r="BN108" i="8"/>
  <c r="BL108" i="8"/>
  <c r="BK108" i="8"/>
  <c r="BI108" i="8"/>
  <c r="BH108" i="8"/>
  <c r="BF108" i="8"/>
  <c r="BE108" i="8"/>
  <c r="BC108" i="8"/>
  <c r="BB108" i="8"/>
  <c r="AZ108" i="8"/>
  <c r="AY108" i="8"/>
  <c r="AW108" i="8"/>
  <c r="AV108" i="8"/>
  <c r="AT108" i="8"/>
  <c r="AS108" i="8"/>
  <c r="AQ108" i="8"/>
  <c r="AP108" i="8"/>
  <c r="AN108" i="8"/>
  <c r="AM108" i="8"/>
  <c r="AK108" i="8"/>
  <c r="AJ108" i="8"/>
  <c r="AH108" i="8"/>
  <c r="AG108" i="8"/>
  <c r="AE108" i="8"/>
  <c r="AD108" i="8"/>
  <c r="AB108" i="8"/>
  <c r="AA108" i="8"/>
  <c r="Y108" i="8"/>
  <c r="X108" i="8"/>
  <c r="V108" i="8"/>
  <c r="U108" i="8"/>
  <c r="S108" i="8"/>
  <c r="R108" i="8"/>
  <c r="P108" i="8"/>
  <c r="O108" i="8"/>
  <c r="M108" i="8"/>
  <c r="L108" i="8"/>
  <c r="J108" i="8"/>
  <c r="I108" i="8"/>
  <c r="G108" i="8"/>
  <c r="F108" i="8"/>
  <c r="D108" i="8"/>
  <c r="C108" i="8"/>
  <c r="CM104" i="8"/>
  <c r="CL104" i="8"/>
  <c r="CJ104" i="8"/>
  <c r="CI104" i="8"/>
  <c r="CG104" i="8"/>
  <c r="CF104" i="8"/>
  <c r="CD104" i="8"/>
  <c r="CC104" i="8"/>
  <c r="CA104" i="8"/>
  <c r="BZ104" i="8"/>
  <c r="BX104" i="8"/>
  <c r="BW104" i="8"/>
  <c r="BU104" i="8"/>
  <c r="BT104" i="8"/>
  <c r="BR104" i="8"/>
  <c r="BQ104" i="8"/>
  <c r="BO104" i="8"/>
  <c r="BN104" i="8"/>
  <c r="BL104" i="8"/>
  <c r="BK104" i="8"/>
  <c r="BI104" i="8"/>
  <c r="BH104" i="8"/>
  <c r="BF104" i="8"/>
  <c r="BE104" i="8"/>
  <c r="BC104" i="8"/>
  <c r="BB104" i="8"/>
  <c r="AZ104" i="8"/>
  <c r="AY104" i="8"/>
  <c r="AW104" i="8"/>
  <c r="AV104" i="8"/>
  <c r="AT104" i="8"/>
  <c r="AS104" i="8"/>
  <c r="AQ104" i="8"/>
  <c r="AP104" i="8"/>
  <c r="AN104" i="8"/>
  <c r="AM104" i="8"/>
  <c r="AK104" i="8"/>
  <c r="AJ104" i="8"/>
  <c r="AH104" i="8"/>
  <c r="AG104" i="8"/>
  <c r="AE104" i="8"/>
  <c r="AD104" i="8"/>
  <c r="AB104" i="8"/>
  <c r="AA104" i="8"/>
  <c r="Y104" i="8"/>
  <c r="X104" i="8"/>
  <c r="V104" i="8"/>
  <c r="U104" i="8"/>
  <c r="S104" i="8"/>
  <c r="R104" i="8"/>
  <c r="P104" i="8"/>
  <c r="O104" i="8"/>
  <c r="M104" i="8"/>
  <c r="L104" i="8"/>
  <c r="J104" i="8"/>
  <c r="I104" i="8"/>
  <c r="G104" i="8"/>
  <c r="F104" i="8"/>
  <c r="D104" i="8"/>
  <c r="C104" i="8"/>
  <c r="CM100" i="8"/>
  <c r="CL100" i="8"/>
  <c r="CJ100" i="8"/>
  <c r="CI100" i="8"/>
  <c r="CG100" i="8"/>
  <c r="CF100" i="8"/>
  <c r="CD100" i="8"/>
  <c r="CC100" i="8"/>
  <c r="CA100" i="8"/>
  <c r="BZ100" i="8"/>
  <c r="BX100" i="8"/>
  <c r="BW100" i="8"/>
  <c r="BU100" i="8"/>
  <c r="BT100" i="8"/>
  <c r="BR100" i="8"/>
  <c r="BQ100" i="8"/>
  <c r="BO100" i="8"/>
  <c r="BN100" i="8"/>
  <c r="BL100" i="8"/>
  <c r="BK100" i="8"/>
  <c r="BI100" i="8"/>
  <c r="BH100" i="8"/>
  <c r="BF100" i="8"/>
  <c r="BE100" i="8"/>
  <c r="BC100" i="8"/>
  <c r="BB100" i="8"/>
  <c r="AZ100" i="8"/>
  <c r="AY100" i="8"/>
  <c r="AW100" i="8"/>
  <c r="AV100" i="8"/>
  <c r="AT100" i="8"/>
  <c r="AS100" i="8"/>
  <c r="AQ100" i="8"/>
  <c r="AP100" i="8"/>
  <c r="AN100" i="8"/>
  <c r="AM100" i="8"/>
  <c r="AK100" i="8"/>
  <c r="AJ100" i="8"/>
  <c r="AH100" i="8"/>
  <c r="AG100" i="8"/>
  <c r="AE100" i="8"/>
  <c r="AD100" i="8"/>
  <c r="AB100" i="8"/>
  <c r="AA100" i="8"/>
  <c r="Y100" i="8"/>
  <c r="X100" i="8"/>
  <c r="V100" i="8"/>
  <c r="U100" i="8"/>
  <c r="S100" i="8"/>
  <c r="R100" i="8"/>
  <c r="P100" i="8"/>
  <c r="O100" i="8"/>
  <c r="M100" i="8"/>
  <c r="L100" i="8"/>
  <c r="J100" i="8"/>
  <c r="I100" i="8"/>
  <c r="G100" i="8"/>
  <c r="F100" i="8"/>
  <c r="D100" i="8"/>
  <c r="C100" i="8"/>
  <c r="CM96" i="8"/>
  <c r="CL96" i="8"/>
  <c r="CJ96" i="8"/>
  <c r="CI96" i="8"/>
  <c r="CG96" i="8"/>
  <c r="CF96" i="8"/>
  <c r="CD96" i="8"/>
  <c r="CC96" i="8"/>
  <c r="CA96" i="8"/>
  <c r="BZ96" i="8"/>
  <c r="BX96" i="8"/>
  <c r="BW96" i="8"/>
  <c r="BU96" i="8"/>
  <c r="BT96" i="8"/>
  <c r="BR96" i="8"/>
  <c r="BQ96" i="8"/>
  <c r="BO96" i="8"/>
  <c r="BN96" i="8"/>
  <c r="BL96" i="8"/>
  <c r="BK96" i="8"/>
  <c r="BI96" i="8"/>
  <c r="BH96" i="8"/>
  <c r="BF96" i="8"/>
  <c r="BE96" i="8"/>
  <c r="BC96" i="8"/>
  <c r="BB96" i="8"/>
  <c r="AZ96" i="8"/>
  <c r="AY96" i="8"/>
  <c r="AW96" i="8"/>
  <c r="AV96" i="8"/>
  <c r="AT96" i="8"/>
  <c r="AS96" i="8"/>
  <c r="AQ96" i="8"/>
  <c r="AP96" i="8"/>
  <c r="AN96" i="8"/>
  <c r="AM96" i="8"/>
  <c r="AK96" i="8"/>
  <c r="AJ96" i="8"/>
  <c r="AH96" i="8"/>
  <c r="AG96" i="8"/>
  <c r="AE96" i="8"/>
  <c r="AD96" i="8"/>
  <c r="AB96" i="8"/>
  <c r="AA96" i="8"/>
  <c r="Y96" i="8"/>
  <c r="X96" i="8"/>
  <c r="V96" i="8"/>
  <c r="U96" i="8"/>
  <c r="S96" i="8"/>
  <c r="R96" i="8"/>
  <c r="P96" i="8"/>
  <c r="O96" i="8"/>
  <c r="M96" i="8"/>
  <c r="L96" i="8"/>
  <c r="J96" i="8"/>
  <c r="I96" i="8"/>
  <c r="G96" i="8"/>
  <c r="F96" i="8"/>
  <c r="D96" i="8"/>
  <c r="C96" i="8"/>
  <c r="CM92" i="8"/>
  <c r="CL92" i="8"/>
  <c r="CJ92" i="8"/>
  <c r="CI92" i="8"/>
  <c r="CG92" i="8"/>
  <c r="CF92" i="8"/>
  <c r="CD92" i="8"/>
  <c r="CC92" i="8"/>
  <c r="CA92" i="8"/>
  <c r="BZ92" i="8"/>
  <c r="BX92" i="8"/>
  <c r="BW92" i="8"/>
  <c r="BU92" i="8"/>
  <c r="BT92" i="8"/>
  <c r="BR92" i="8"/>
  <c r="BQ92" i="8"/>
  <c r="BO92" i="8"/>
  <c r="BN92" i="8"/>
  <c r="BL92" i="8"/>
  <c r="BK92" i="8"/>
  <c r="BI92" i="8"/>
  <c r="BH92" i="8"/>
  <c r="BF92" i="8"/>
  <c r="BE92" i="8"/>
  <c r="BC92" i="8"/>
  <c r="BB92" i="8"/>
  <c r="AZ92" i="8"/>
  <c r="AY92" i="8"/>
  <c r="AW92" i="8"/>
  <c r="AV92" i="8"/>
  <c r="AT92" i="8"/>
  <c r="AS92" i="8"/>
  <c r="AQ92" i="8"/>
  <c r="AP92" i="8"/>
  <c r="AN92" i="8"/>
  <c r="AM92" i="8"/>
  <c r="AK92" i="8"/>
  <c r="AJ92" i="8"/>
  <c r="AH92" i="8"/>
  <c r="AG92" i="8"/>
  <c r="AE92" i="8"/>
  <c r="AD92" i="8"/>
  <c r="AB92" i="8"/>
  <c r="AA92" i="8"/>
  <c r="Y92" i="8"/>
  <c r="X92" i="8"/>
  <c r="V92" i="8"/>
  <c r="U92" i="8"/>
  <c r="S92" i="8"/>
  <c r="R92" i="8"/>
  <c r="P92" i="8"/>
  <c r="O92" i="8"/>
  <c r="M92" i="8"/>
  <c r="L92" i="8"/>
  <c r="J92" i="8"/>
  <c r="I92" i="8"/>
  <c r="G92" i="8"/>
  <c r="F92" i="8"/>
  <c r="D92" i="8"/>
  <c r="C92" i="8"/>
  <c r="CM88" i="8"/>
  <c r="CL88" i="8"/>
  <c r="CJ88" i="8"/>
  <c r="CI88" i="8"/>
  <c r="CG88" i="8"/>
  <c r="CF88" i="8"/>
  <c r="CD88" i="8"/>
  <c r="CC88" i="8"/>
  <c r="CA88" i="8"/>
  <c r="BZ88" i="8"/>
  <c r="BX88" i="8"/>
  <c r="BW88" i="8"/>
  <c r="BU88" i="8"/>
  <c r="BT88" i="8"/>
  <c r="BR88" i="8"/>
  <c r="BQ88" i="8"/>
  <c r="BO88" i="8"/>
  <c r="BN88" i="8"/>
  <c r="BL88" i="8"/>
  <c r="BK88" i="8"/>
  <c r="BI88" i="8"/>
  <c r="BH88" i="8"/>
  <c r="BF88" i="8"/>
  <c r="BE88" i="8"/>
  <c r="BC88" i="8"/>
  <c r="BB88" i="8"/>
  <c r="AZ88" i="8"/>
  <c r="AY88" i="8"/>
  <c r="AW88" i="8"/>
  <c r="AV88" i="8"/>
  <c r="AT88" i="8"/>
  <c r="AS88" i="8"/>
  <c r="AQ88" i="8"/>
  <c r="AP88" i="8"/>
  <c r="AN88" i="8"/>
  <c r="AM88" i="8"/>
  <c r="AK88" i="8"/>
  <c r="AJ88" i="8"/>
  <c r="AH88" i="8"/>
  <c r="AG88" i="8"/>
  <c r="AE88" i="8"/>
  <c r="AD88" i="8"/>
  <c r="AB88" i="8"/>
  <c r="AA88" i="8"/>
  <c r="Y88" i="8"/>
  <c r="X88" i="8"/>
  <c r="V88" i="8"/>
  <c r="U88" i="8"/>
  <c r="S88" i="8"/>
  <c r="R88" i="8"/>
  <c r="P88" i="8"/>
  <c r="O88" i="8"/>
  <c r="M88" i="8"/>
  <c r="L88" i="8"/>
  <c r="J88" i="8"/>
  <c r="I88" i="8"/>
  <c r="G88" i="8"/>
  <c r="F88" i="8"/>
  <c r="D88" i="8"/>
  <c r="C88" i="8"/>
  <c r="CM84" i="8"/>
  <c r="CL84" i="8"/>
  <c r="CJ84" i="8"/>
  <c r="CI84" i="8"/>
  <c r="CG84" i="8"/>
  <c r="CF84" i="8"/>
  <c r="CD84" i="8"/>
  <c r="CC84" i="8"/>
  <c r="CA84" i="8"/>
  <c r="BZ84" i="8"/>
  <c r="BX84" i="8"/>
  <c r="BW84" i="8"/>
  <c r="BU84" i="8"/>
  <c r="BT84" i="8"/>
  <c r="BR84" i="8"/>
  <c r="BQ84" i="8"/>
  <c r="BO84" i="8"/>
  <c r="BN84" i="8"/>
  <c r="BL84" i="8"/>
  <c r="BK84" i="8"/>
  <c r="BI84" i="8"/>
  <c r="BH84" i="8"/>
  <c r="BF84" i="8"/>
  <c r="BE84" i="8"/>
  <c r="BC84" i="8"/>
  <c r="BB84" i="8"/>
  <c r="AZ84" i="8"/>
  <c r="AY84" i="8"/>
  <c r="AW84" i="8"/>
  <c r="AV84" i="8"/>
  <c r="AT84" i="8"/>
  <c r="AS84" i="8"/>
  <c r="AQ84" i="8"/>
  <c r="AP84" i="8"/>
  <c r="AN84" i="8"/>
  <c r="AM84" i="8"/>
  <c r="AK84" i="8"/>
  <c r="AJ84" i="8"/>
  <c r="AH84" i="8"/>
  <c r="AG84" i="8"/>
  <c r="AE84" i="8"/>
  <c r="AD84" i="8"/>
  <c r="AB84" i="8"/>
  <c r="AA84" i="8"/>
  <c r="Y84" i="8"/>
  <c r="X84" i="8"/>
  <c r="V84" i="8"/>
  <c r="U84" i="8"/>
  <c r="S84" i="8"/>
  <c r="R84" i="8"/>
  <c r="P84" i="8"/>
  <c r="O84" i="8"/>
  <c r="M84" i="8"/>
  <c r="L84" i="8"/>
  <c r="J84" i="8"/>
  <c r="I84" i="8"/>
  <c r="G84" i="8"/>
  <c r="F84" i="8"/>
  <c r="D84" i="8"/>
  <c r="C84" i="8"/>
  <c r="CM80" i="8"/>
  <c r="CL80" i="8"/>
  <c r="CJ80" i="8"/>
  <c r="CI80" i="8"/>
  <c r="CG80" i="8"/>
  <c r="CF80" i="8"/>
  <c r="CD80" i="8"/>
  <c r="CC80" i="8"/>
  <c r="CA80" i="8"/>
  <c r="BZ80" i="8"/>
  <c r="BX80" i="8"/>
  <c r="BW80" i="8"/>
  <c r="BU80" i="8"/>
  <c r="BT80" i="8"/>
  <c r="BR80" i="8"/>
  <c r="BQ80" i="8"/>
  <c r="BO80" i="8"/>
  <c r="BN80" i="8"/>
  <c r="BL80" i="8"/>
  <c r="BK80" i="8"/>
  <c r="BI80" i="8"/>
  <c r="BH80" i="8"/>
  <c r="BF80" i="8"/>
  <c r="BE80" i="8"/>
  <c r="BC80" i="8"/>
  <c r="BB80" i="8"/>
  <c r="AZ80" i="8"/>
  <c r="AY80" i="8"/>
  <c r="AW80" i="8"/>
  <c r="AV80" i="8"/>
  <c r="AT80" i="8"/>
  <c r="AS80" i="8"/>
  <c r="AQ80" i="8"/>
  <c r="AP80" i="8"/>
  <c r="AN80" i="8"/>
  <c r="AM80" i="8"/>
  <c r="AK80" i="8"/>
  <c r="AJ80" i="8"/>
  <c r="AH80" i="8"/>
  <c r="AG80" i="8"/>
  <c r="AE80" i="8"/>
  <c r="AD80" i="8"/>
  <c r="AB80" i="8"/>
  <c r="AA80" i="8"/>
  <c r="Y80" i="8"/>
  <c r="X80" i="8"/>
  <c r="V80" i="8"/>
  <c r="U80" i="8"/>
  <c r="S80" i="8"/>
  <c r="R80" i="8"/>
  <c r="P80" i="8"/>
  <c r="O80" i="8"/>
  <c r="M80" i="8"/>
  <c r="L80" i="8"/>
  <c r="J80" i="8"/>
  <c r="I80" i="8"/>
  <c r="G80" i="8"/>
  <c r="F80" i="8"/>
  <c r="D80" i="8"/>
  <c r="C80" i="8"/>
  <c r="CM76" i="8"/>
  <c r="CL76" i="8"/>
  <c r="CJ76" i="8"/>
  <c r="CI76" i="8"/>
  <c r="CG76" i="8"/>
  <c r="CF76" i="8"/>
  <c r="CD76" i="8"/>
  <c r="CC76" i="8"/>
  <c r="CA76" i="8"/>
  <c r="BZ76" i="8"/>
  <c r="BX76" i="8"/>
  <c r="BW76" i="8"/>
  <c r="BU76" i="8"/>
  <c r="BT76" i="8"/>
  <c r="BR76" i="8"/>
  <c r="BQ76" i="8"/>
  <c r="BO76" i="8"/>
  <c r="BN76" i="8"/>
  <c r="BL76" i="8"/>
  <c r="BK76" i="8"/>
  <c r="BI76" i="8"/>
  <c r="BH76" i="8"/>
  <c r="BF76" i="8"/>
  <c r="BE76" i="8"/>
  <c r="BC76" i="8"/>
  <c r="BB76" i="8"/>
  <c r="AZ76" i="8"/>
  <c r="AY76" i="8"/>
  <c r="AW76" i="8"/>
  <c r="AV76" i="8"/>
  <c r="AT76" i="8"/>
  <c r="AS76" i="8"/>
  <c r="AQ76" i="8"/>
  <c r="AP76" i="8"/>
  <c r="AN76" i="8"/>
  <c r="AM76" i="8"/>
  <c r="AK76" i="8"/>
  <c r="AJ76" i="8"/>
  <c r="AH76" i="8"/>
  <c r="AG76" i="8"/>
  <c r="AE76" i="8"/>
  <c r="AD76" i="8"/>
  <c r="AB76" i="8"/>
  <c r="AA76" i="8"/>
  <c r="Y76" i="8"/>
  <c r="X76" i="8"/>
  <c r="V76" i="8"/>
  <c r="U76" i="8"/>
  <c r="S76" i="8"/>
  <c r="R76" i="8"/>
  <c r="P76" i="8"/>
  <c r="O76" i="8"/>
  <c r="M76" i="8"/>
  <c r="L76" i="8"/>
  <c r="J76" i="8"/>
  <c r="I76" i="8"/>
  <c r="G76" i="8"/>
  <c r="F76" i="8"/>
  <c r="D76" i="8"/>
  <c r="C76" i="8"/>
  <c r="CM72" i="8"/>
  <c r="CL72" i="8"/>
  <c r="CJ72" i="8"/>
  <c r="CI72" i="8"/>
  <c r="CG72" i="8"/>
  <c r="CF72" i="8"/>
  <c r="CD72" i="8"/>
  <c r="CC72" i="8"/>
  <c r="CA72" i="8"/>
  <c r="BZ72" i="8"/>
  <c r="BX72" i="8"/>
  <c r="BW72" i="8"/>
  <c r="BU72" i="8"/>
  <c r="BT72" i="8"/>
  <c r="BR72" i="8"/>
  <c r="BQ72" i="8"/>
  <c r="BO72" i="8"/>
  <c r="BN72" i="8"/>
  <c r="BL72" i="8"/>
  <c r="BK72" i="8"/>
  <c r="BI72" i="8"/>
  <c r="BH72" i="8"/>
  <c r="BF72" i="8"/>
  <c r="BE72" i="8"/>
  <c r="BC72" i="8"/>
  <c r="BB72" i="8"/>
  <c r="AZ72" i="8"/>
  <c r="AY72" i="8"/>
  <c r="AW72" i="8"/>
  <c r="AV72" i="8"/>
  <c r="AT72" i="8"/>
  <c r="AS72" i="8"/>
  <c r="AQ72" i="8"/>
  <c r="AP72" i="8"/>
  <c r="AN72" i="8"/>
  <c r="AM72" i="8"/>
  <c r="AK72" i="8"/>
  <c r="AJ72" i="8"/>
  <c r="AH72" i="8"/>
  <c r="AG72" i="8"/>
  <c r="AE72" i="8"/>
  <c r="AD72" i="8"/>
  <c r="AB72" i="8"/>
  <c r="AA72" i="8"/>
  <c r="Y72" i="8"/>
  <c r="X72" i="8"/>
  <c r="V72" i="8"/>
  <c r="U72" i="8"/>
  <c r="S72" i="8"/>
  <c r="R72" i="8"/>
  <c r="P72" i="8"/>
  <c r="O72" i="8"/>
  <c r="M72" i="8"/>
  <c r="L72" i="8"/>
  <c r="J72" i="8"/>
  <c r="I72" i="8"/>
  <c r="G72" i="8"/>
  <c r="F72" i="8"/>
  <c r="D72" i="8"/>
  <c r="C72" i="8"/>
  <c r="CM68" i="8"/>
  <c r="CL68" i="8"/>
  <c r="CJ68" i="8"/>
  <c r="CI68" i="8"/>
  <c r="CG68" i="8"/>
  <c r="CF68" i="8"/>
  <c r="CD68" i="8"/>
  <c r="CC68" i="8"/>
  <c r="CA68" i="8"/>
  <c r="BZ68" i="8"/>
  <c r="BX68" i="8"/>
  <c r="BW68" i="8"/>
  <c r="BU68" i="8"/>
  <c r="BT68" i="8"/>
  <c r="BR68" i="8"/>
  <c r="BQ68" i="8"/>
  <c r="BO68" i="8"/>
  <c r="BN68" i="8"/>
  <c r="BL68" i="8"/>
  <c r="BK68" i="8"/>
  <c r="BI68" i="8"/>
  <c r="BH68" i="8"/>
  <c r="BF68" i="8"/>
  <c r="BE68" i="8"/>
  <c r="BC68" i="8"/>
  <c r="BB68" i="8"/>
  <c r="AZ68" i="8"/>
  <c r="AY68" i="8"/>
  <c r="AW68" i="8"/>
  <c r="AV68" i="8"/>
  <c r="AT68" i="8"/>
  <c r="AS68" i="8"/>
  <c r="AQ68" i="8"/>
  <c r="AP68" i="8"/>
  <c r="AN68" i="8"/>
  <c r="AM68" i="8"/>
  <c r="AK68" i="8"/>
  <c r="AJ68" i="8"/>
  <c r="AH68" i="8"/>
  <c r="AG68" i="8"/>
  <c r="AE68" i="8"/>
  <c r="AD68" i="8"/>
  <c r="AB68" i="8"/>
  <c r="AA68" i="8"/>
  <c r="Y68" i="8"/>
  <c r="X68" i="8"/>
  <c r="V68" i="8"/>
  <c r="U68" i="8"/>
  <c r="S68" i="8"/>
  <c r="R68" i="8"/>
  <c r="P68" i="8"/>
  <c r="O68" i="8"/>
  <c r="M68" i="8"/>
  <c r="L68" i="8"/>
  <c r="J68" i="8"/>
  <c r="I68" i="8"/>
  <c r="G68" i="8"/>
  <c r="F68" i="8"/>
  <c r="D68" i="8"/>
  <c r="C68" i="8"/>
  <c r="CM64" i="8"/>
  <c r="CL64" i="8"/>
  <c r="CJ64" i="8"/>
  <c r="CI64" i="8"/>
  <c r="CG64" i="8"/>
  <c r="CF64" i="8"/>
  <c r="CD64" i="8"/>
  <c r="CC64" i="8"/>
  <c r="CA64" i="8"/>
  <c r="BZ64" i="8"/>
  <c r="BX64" i="8"/>
  <c r="BW64" i="8"/>
  <c r="BU64" i="8"/>
  <c r="BT64" i="8"/>
  <c r="BR64" i="8"/>
  <c r="BQ64" i="8"/>
  <c r="BO64" i="8"/>
  <c r="BN64" i="8"/>
  <c r="BL64" i="8"/>
  <c r="BK64" i="8"/>
  <c r="BI64" i="8"/>
  <c r="BH64" i="8"/>
  <c r="BF64" i="8"/>
  <c r="BE64" i="8"/>
  <c r="BC64" i="8"/>
  <c r="BB64" i="8"/>
  <c r="AZ64" i="8"/>
  <c r="AY64" i="8"/>
  <c r="AW64" i="8"/>
  <c r="AV64" i="8"/>
  <c r="AT64" i="8"/>
  <c r="AS64" i="8"/>
  <c r="AQ64" i="8"/>
  <c r="AP64" i="8"/>
  <c r="AN64" i="8"/>
  <c r="AM64" i="8"/>
  <c r="AK64" i="8"/>
  <c r="AJ64" i="8"/>
  <c r="AH64" i="8"/>
  <c r="AG64" i="8"/>
  <c r="AE64" i="8"/>
  <c r="AD64" i="8"/>
  <c r="AB64" i="8"/>
  <c r="AA64" i="8"/>
  <c r="Y64" i="8"/>
  <c r="X64" i="8"/>
  <c r="V64" i="8"/>
  <c r="U64" i="8"/>
  <c r="S64" i="8"/>
  <c r="R64" i="8"/>
  <c r="P64" i="8"/>
  <c r="O64" i="8"/>
  <c r="M64" i="8"/>
  <c r="L64" i="8"/>
  <c r="J64" i="8"/>
  <c r="I64" i="8"/>
  <c r="G64" i="8"/>
  <c r="F64" i="8"/>
  <c r="D64" i="8"/>
  <c r="C64" i="8"/>
  <c r="CM60" i="8"/>
  <c r="CL60" i="8"/>
  <c r="CJ60" i="8"/>
  <c r="CI60" i="8"/>
  <c r="CG60" i="8"/>
  <c r="CF60" i="8"/>
  <c r="CD60" i="8"/>
  <c r="CC60" i="8"/>
  <c r="CA60" i="8"/>
  <c r="BZ60" i="8"/>
  <c r="BX60" i="8"/>
  <c r="BW60" i="8"/>
  <c r="BU60" i="8"/>
  <c r="BT60" i="8"/>
  <c r="BR60" i="8"/>
  <c r="BQ60" i="8"/>
  <c r="BO60" i="8"/>
  <c r="BN60" i="8"/>
  <c r="BL60" i="8"/>
  <c r="BK60" i="8"/>
  <c r="BI60" i="8"/>
  <c r="BH60" i="8"/>
  <c r="BF60" i="8"/>
  <c r="BE60" i="8"/>
  <c r="BC60" i="8"/>
  <c r="BB60" i="8"/>
  <c r="AZ60" i="8"/>
  <c r="AY60" i="8"/>
  <c r="AW60" i="8"/>
  <c r="AV60" i="8"/>
  <c r="AT60" i="8"/>
  <c r="AS60" i="8"/>
  <c r="AQ60" i="8"/>
  <c r="AP60" i="8"/>
  <c r="AN60" i="8"/>
  <c r="AM60" i="8"/>
  <c r="AK60" i="8"/>
  <c r="AJ60" i="8"/>
  <c r="AH60" i="8"/>
  <c r="AG60" i="8"/>
  <c r="AE60" i="8"/>
  <c r="AD60" i="8"/>
  <c r="AB60" i="8"/>
  <c r="AA60" i="8"/>
  <c r="Y60" i="8"/>
  <c r="X60" i="8"/>
  <c r="V60" i="8"/>
  <c r="U60" i="8"/>
  <c r="S60" i="8"/>
  <c r="R60" i="8"/>
  <c r="P60" i="8"/>
  <c r="O60" i="8"/>
  <c r="M60" i="8"/>
  <c r="L60" i="8"/>
  <c r="J60" i="8"/>
  <c r="I60" i="8"/>
  <c r="G60" i="8"/>
  <c r="F60" i="8"/>
  <c r="D60" i="8"/>
  <c r="C60" i="8"/>
  <c r="CM56" i="8"/>
  <c r="CL56" i="8"/>
  <c r="CJ56" i="8"/>
  <c r="CI56" i="8"/>
  <c r="CG56" i="8"/>
  <c r="CF56" i="8"/>
  <c r="CD56" i="8"/>
  <c r="CC56" i="8"/>
  <c r="CA56" i="8"/>
  <c r="BZ56" i="8"/>
  <c r="BX56" i="8"/>
  <c r="BW56" i="8"/>
  <c r="BU56" i="8"/>
  <c r="BT56" i="8"/>
  <c r="BR56" i="8"/>
  <c r="BQ56" i="8"/>
  <c r="BO56" i="8"/>
  <c r="BN56" i="8"/>
  <c r="BL56" i="8"/>
  <c r="BK56" i="8"/>
  <c r="BI56" i="8"/>
  <c r="BH56" i="8"/>
  <c r="BF56" i="8"/>
  <c r="BE56" i="8"/>
  <c r="BC56" i="8"/>
  <c r="BB56" i="8"/>
  <c r="AZ56" i="8"/>
  <c r="AY56" i="8"/>
  <c r="AW56" i="8"/>
  <c r="AV56" i="8"/>
  <c r="AT56" i="8"/>
  <c r="AS56" i="8"/>
  <c r="AQ56" i="8"/>
  <c r="AP56" i="8"/>
  <c r="AN56" i="8"/>
  <c r="AM56" i="8"/>
  <c r="AK56" i="8"/>
  <c r="AJ56" i="8"/>
  <c r="AH56" i="8"/>
  <c r="AG56" i="8"/>
  <c r="AE56" i="8"/>
  <c r="AD56" i="8"/>
  <c r="AB56" i="8"/>
  <c r="AA56" i="8"/>
  <c r="Y56" i="8"/>
  <c r="X56" i="8"/>
  <c r="V56" i="8"/>
  <c r="U56" i="8"/>
  <c r="S56" i="8"/>
  <c r="R56" i="8"/>
  <c r="P56" i="8"/>
  <c r="O56" i="8"/>
  <c r="M56" i="8"/>
  <c r="L56" i="8"/>
  <c r="J56" i="8"/>
  <c r="I56" i="8"/>
  <c r="G56" i="8"/>
  <c r="F56" i="8"/>
  <c r="D56" i="8"/>
  <c r="C56" i="8"/>
  <c r="CM52" i="8"/>
  <c r="CL52" i="8"/>
  <c r="CJ52" i="8"/>
  <c r="CI52" i="8"/>
  <c r="CG52" i="8"/>
  <c r="CF52" i="8"/>
  <c r="CD52" i="8"/>
  <c r="CC52" i="8"/>
  <c r="CA52" i="8"/>
  <c r="BZ52" i="8"/>
  <c r="BX52" i="8"/>
  <c r="BW52" i="8"/>
  <c r="BU52" i="8"/>
  <c r="BT52" i="8"/>
  <c r="BR52" i="8"/>
  <c r="BQ52" i="8"/>
  <c r="BO52" i="8"/>
  <c r="BN52" i="8"/>
  <c r="BL52" i="8"/>
  <c r="BK52" i="8"/>
  <c r="BI52" i="8"/>
  <c r="BH52" i="8"/>
  <c r="BF52" i="8"/>
  <c r="BE52" i="8"/>
  <c r="BC52" i="8"/>
  <c r="BB52" i="8"/>
  <c r="AZ52" i="8"/>
  <c r="AY52" i="8"/>
  <c r="AW52" i="8"/>
  <c r="AV52" i="8"/>
  <c r="AT52" i="8"/>
  <c r="AS52" i="8"/>
  <c r="AQ52" i="8"/>
  <c r="AP52" i="8"/>
  <c r="AN52" i="8"/>
  <c r="AM52" i="8"/>
  <c r="AK52" i="8"/>
  <c r="AJ52" i="8"/>
  <c r="AH52" i="8"/>
  <c r="AG52" i="8"/>
  <c r="AE52" i="8"/>
  <c r="AD52" i="8"/>
  <c r="AB52" i="8"/>
  <c r="AA52" i="8"/>
  <c r="Y52" i="8"/>
  <c r="X52" i="8"/>
  <c r="V52" i="8"/>
  <c r="U52" i="8"/>
  <c r="S52" i="8"/>
  <c r="R52" i="8"/>
  <c r="P52" i="8"/>
  <c r="O52" i="8"/>
  <c r="M52" i="8"/>
  <c r="L52" i="8"/>
  <c r="J52" i="8"/>
  <c r="I52" i="8"/>
  <c r="G52" i="8"/>
  <c r="F52" i="8"/>
  <c r="D52" i="8"/>
  <c r="C52" i="8"/>
  <c r="CM48" i="8"/>
  <c r="CL48" i="8"/>
  <c r="CJ48" i="8"/>
  <c r="CI48" i="8"/>
  <c r="CG48" i="8"/>
  <c r="CF48" i="8"/>
  <c r="CD48" i="8"/>
  <c r="CC48" i="8"/>
  <c r="CA48" i="8"/>
  <c r="BZ48" i="8"/>
  <c r="BX48" i="8"/>
  <c r="BW48" i="8"/>
  <c r="BU48" i="8"/>
  <c r="BT48" i="8"/>
  <c r="BR48" i="8"/>
  <c r="BQ48" i="8"/>
  <c r="BO48" i="8"/>
  <c r="BN48" i="8"/>
  <c r="BL48" i="8"/>
  <c r="BK48" i="8"/>
  <c r="BI48" i="8"/>
  <c r="BH48" i="8"/>
  <c r="BF48" i="8"/>
  <c r="BE48" i="8"/>
  <c r="BC48" i="8"/>
  <c r="BB48" i="8"/>
  <c r="AZ48" i="8"/>
  <c r="AY48" i="8"/>
  <c r="AW48" i="8"/>
  <c r="AV48" i="8"/>
  <c r="AT48" i="8"/>
  <c r="AS48" i="8"/>
  <c r="AQ48" i="8"/>
  <c r="AP48" i="8"/>
  <c r="AN48" i="8"/>
  <c r="AM48" i="8"/>
  <c r="AK48" i="8"/>
  <c r="AJ48" i="8"/>
  <c r="AH48" i="8"/>
  <c r="AG48" i="8"/>
  <c r="AE48" i="8"/>
  <c r="AD48" i="8"/>
  <c r="AB48" i="8"/>
  <c r="AA48" i="8"/>
  <c r="Y48" i="8"/>
  <c r="X48" i="8"/>
  <c r="V48" i="8"/>
  <c r="U48" i="8"/>
  <c r="S48" i="8"/>
  <c r="R48" i="8"/>
  <c r="P48" i="8"/>
  <c r="O48" i="8"/>
  <c r="M48" i="8"/>
  <c r="L48" i="8"/>
  <c r="J48" i="8"/>
  <c r="I48" i="8"/>
  <c r="G48" i="8"/>
  <c r="F48" i="8"/>
  <c r="D48" i="8"/>
  <c r="C48" i="8"/>
  <c r="CM44" i="8"/>
  <c r="CL44" i="8"/>
  <c r="CJ44" i="8"/>
  <c r="CI44" i="8"/>
  <c r="CG44" i="8"/>
  <c r="CF44" i="8"/>
  <c r="CD44" i="8"/>
  <c r="CC44" i="8"/>
  <c r="CA44" i="8"/>
  <c r="BZ44" i="8"/>
  <c r="BX44" i="8"/>
  <c r="BW44" i="8"/>
  <c r="BU44" i="8"/>
  <c r="BT44" i="8"/>
  <c r="BR44" i="8"/>
  <c r="BQ44" i="8"/>
  <c r="BO44" i="8"/>
  <c r="BN44" i="8"/>
  <c r="BL44" i="8"/>
  <c r="BK44" i="8"/>
  <c r="BI44" i="8"/>
  <c r="BH44" i="8"/>
  <c r="BF44" i="8"/>
  <c r="BE44" i="8"/>
  <c r="BC44" i="8"/>
  <c r="BB44" i="8"/>
  <c r="AZ44" i="8"/>
  <c r="AY44" i="8"/>
  <c r="AW44" i="8"/>
  <c r="AV44" i="8"/>
  <c r="AT44" i="8"/>
  <c r="AS44" i="8"/>
  <c r="AQ44" i="8"/>
  <c r="AP44" i="8"/>
  <c r="AN44" i="8"/>
  <c r="AM44" i="8"/>
  <c r="AK44" i="8"/>
  <c r="AJ44" i="8"/>
  <c r="AH44" i="8"/>
  <c r="AG44" i="8"/>
  <c r="AE44" i="8"/>
  <c r="AD44" i="8"/>
  <c r="AB44" i="8"/>
  <c r="AA44" i="8"/>
  <c r="Y44" i="8"/>
  <c r="X44" i="8"/>
  <c r="V44" i="8"/>
  <c r="U44" i="8"/>
  <c r="S44" i="8"/>
  <c r="R44" i="8"/>
  <c r="P44" i="8"/>
  <c r="O44" i="8"/>
  <c r="M44" i="8"/>
  <c r="L44" i="8"/>
  <c r="J44" i="8"/>
  <c r="I44" i="8"/>
  <c r="G44" i="8"/>
  <c r="F44" i="8"/>
  <c r="D44" i="8"/>
  <c r="C44" i="8"/>
  <c r="CM40" i="8"/>
  <c r="CL40" i="8"/>
  <c r="CJ40" i="8"/>
  <c r="CI40" i="8"/>
  <c r="CG40" i="8"/>
  <c r="CF40" i="8"/>
  <c r="CD40" i="8"/>
  <c r="CC40" i="8"/>
  <c r="CA40" i="8"/>
  <c r="BZ40" i="8"/>
  <c r="BX40" i="8"/>
  <c r="BW40" i="8"/>
  <c r="BU40" i="8"/>
  <c r="BT40" i="8"/>
  <c r="BR40" i="8"/>
  <c r="BQ40" i="8"/>
  <c r="BO40" i="8"/>
  <c r="BN40" i="8"/>
  <c r="BL40" i="8"/>
  <c r="BK40" i="8"/>
  <c r="BI40" i="8"/>
  <c r="BH40" i="8"/>
  <c r="BF40" i="8"/>
  <c r="BE40" i="8"/>
  <c r="BC40" i="8"/>
  <c r="BB40" i="8"/>
  <c r="AZ40" i="8"/>
  <c r="AY40" i="8"/>
  <c r="AW40" i="8"/>
  <c r="AV40" i="8"/>
  <c r="AT40" i="8"/>
  <c r="AS40" i="8"/>
  <c r="AQ40" i="8"/>
  <c r="AP40" i="8"/>
  <c r="AN40" i="8"/>
  <c r="AM40" i="8"/>
  <c r="AK40" i="8"/>
  <c r="AJ40" i="8"/>
  <c r="AH40" i="8"/>
  <c r="AG40" i="8"/>
  <c r="AE40" i="8"/>
  <c r="AD40" i="8"/>
  <c r="AB40" i="8"/>
  <c r="AA40" i="8"/>
  <c r="Y40" i="8"/>
  <c r="X40" i="8"/>
  <c r="V40" i="8"/>
  <c r="U40" i="8"/>
  <c r="S40" i="8"/>
  <c r="R40" i="8"/>
  <c r="P40" i="8"/>
  <c r="O40" i="8"/>
  <c r="M40" i="8"/>
  <c r="L40" i="8"/>
  <c r="J40" i="8"/>
  <c r="I40" i="8"/>
  <c r="G40" i="8"/>
  <c r="F40" i="8"/>
  <c r="D40" i="8"/>
  <c r="C40" i="8"/>
  <c r="CM36" i="8"/>
  <c r="CL36" i="8"/>
  <c r="CJ36" i="8"/>
  <c r="CI36" i="8"/>
  <c r="CG36" i="8"/>
  <c r="CF36" i="8"/>
  <c r="CD36" i="8"/>
  <c r="CC36" i="8"/>
  <c r="CA36" i="8"/>
  <c r="BZ36" i="8"/>
  <c r="BX36" i="8"/>
  <c r="BW36" i="8"/>
  <c r="BU36" i="8"/>
  <c r="BT36" i="8"/>
  <c r="BR36" i="8"/>
  <c r="BQ36" i="8"/>
  <c r="BO36" i="8"/>
  <c r="BN36" i="8"/>
  <c r="BL36" i="8"/>
  <c r="BK36" i="8"/>
  <c r="BI36" i="8"/>
  <c r="BH36" i="8"/>
  <c r="BF36" i="8"/>
  <c r="BE36" i="8"/>
  <c r="BC36" i="8"/>
  <c r="BB36" i="8"/>
  <c r="AZ36" i="8"/>
  <c r="AY36" i="8"/>
  <c r="AW36" i="8"/>
  <c r="AV36" i="8"/>
  <c r="AT36" i="8"/>
  <c r="AS36" i="8"/>
  <c r="AQ36" i="8"/>
  <c r="AP36" i="8"/>
  <c r="AN36" i="8"/>
  <c r="AM36" i="8"/>
  <c r="AK36" i="8"/>
  <c r="AJ36" i="8"/>
  <c r="AH36" i="8"/>
  <c r="AG36" i="8"/>
  <c r="AE36" i="8"/>
  <c r="AD36" i="8"/>
  <c r="AB36" i="8"/>
  <c r="AA36" i="8"/>
  <c r="Y36" i="8"/>
  <c r="X36" i="8"/>
  <c r="V36" i="8"/>
  <c r="U36" i="8"/>
  <c r="S36" i="8"/>
  <c r="R36" i="8"/>
  <c r="P36" i="8"/>
  <c r="O36" i="8"/>
  <c r="M36" i="8"/>
  <c r="L36" i="8"/>
  <c r="J36" i="8"/>
  <c r="I36" i="8"/>
  <c r="G36" i="8"/>
  <c r="F36" i="8"/>
  <c r="D36" i="8"/>
  <c r="C36" i="8"/>
  <c r="CM32" i="8"/>
  <c r="CL32" i="8"/>
  <c r="CJ32" i="8"/>
  <c r="CI32" i="8"/>
  <c r="CG32" i="8"/>
  <c r="CF32" i="8"/>
  <c r="CD32" i="8"/>
  <c r="CC32" i="8"/>
  <c r="CA32" i="8"/>
  <c r="BZ32" i="8"/>
  <c r="BX32" i="8"/>
  <c r="BW32" i="8"/>
  <c r="BU32" i="8"/>
  <c r="BT32" i="8"/>
  <c r="BR32" i="8"/>
  <c r="BQ32" i="8"/>
  <c r="BO32" i="8"/>
  <c r="BN32" i="8"/>
  <c r="BL32" i="8"/>
  <c r="BK32" i="8"/>
  <c r="BI32" i="8"/>
  <c r="BH32" i="8"/>
  <c r="BF32" i="8"/>
  <c r="BE32" i="8"/>
  <c r="BC32" i="8"/>
  <c r="BB32" i="8"/>
  <c r="AZ32" i="8"/>
  <c r="AY32" i="8"/>
  <c r="AW32" i="8"/>
  <c r="AV32" i="8"/>
  <c r="AT32" i="8"/>
  <c r="AS32" i="8"/>
  <c r="AQ32" i="8"/>
  <c r="AP32" i="8"/>
  <c r="AN32" i="8"/>
  <c r="AM32" i="8"/>
  <c r="AK32" i="8"/>
  <c r="AJ32" i="8"/>
  <c r="AH32" i="8"/>
  <c r="AG32" i="8"/>
  <c r="AE32" i="8"/>
  <c r="AD32" i="8"/>
  <c r="AB32" i="8"/>
  <c r="AA32" i="8"/>
  <c r="Y32" i="8"/>
  <c r="X32" i="8"/>
  <c r="V32" i="8"/>
  <c r="U32" i="8"/>
  <c r="S32" i="8"/>
  <c r="R32" i="8"/>
  <c r="P32" i="8"/>
  <c r="O32" i="8"/>
  <c r="M32" i="8"/>
  <c r="L32" i="8"/>
  <c r="J32" i="8"/>
  <c r="I32" i="8"/>
  <c r="G32" i="8"/>
  <c r="F32" i="8"/>
  <c r="D32" i="8"/>
  <c r="C32" i="8"/>
  <c r="CM28" i="8"/>
  <c r="CL28" i="8"/>
  <c r="CJ28" i="8"/>
  <c r="CI28" i="8"/>
  <c r="CG28" i="8"/>
  <c r="CF28" i="8"/>
  <c r="CD28" i="8"/>
  <c r="CC28" i="8"/>
  <c r="CA28" i="8"/>
  <c r="BZ28" i="8"/>
  <c r="BX28" i="8"/>
  <c r="BW28" i="8"/>
  <c r="BU28" i="8"/>
  <c r="BT28" i="8"/>
  <c r="BR28" i="8"/>
  <c r="BQ28" i="8"/>
  <c r="BO28" i="8"/>
  <c r="BN28" i="8"/>
  <c r="BL28" i="8"/>
  <c r="BK28" i="8"/>
  <c r="BI28" i="8"/>
  <c r="BH28" i="8"/>
  <c r="BF28" i="8"/>
  <c r="BE28" i="8"/>
  <c r="BC28" i="8"/>
  <c r="BB28" i="8"/>
  <c r="AZ28" i="8"/>
  <c r="AY28" i="8"/>
  <c r="AW28" i="8"/>
  <c r="AV28" i="8"/>
  <c r="AT28" i="8"/>
  <c r="AS28" i="8"/>
  <c r="AQ28" i="8"/>
  <c r="AP28" i="8"/>
  <c r="AN28" i="8"/>
  <c r="AM28" i="8"/>
  <c r="AK28" i="8"/>
  <c r="AJ28" i="8"/>
  <c r="AH28" i="8"/>
  <c r="AG28" i="8"/>
  <c r="AE28" i="8"/>
  <c r="AD28" i="8"/>
  <c r="AB28" i="8"/>
  <c r="AA28" i="8"/>
  <c r="Y28" i="8"/>
  <c r="X28" i="8"/>
  <c r="V28" i="8"/>
  <c r="U28" i="8"/>
  <c r="S28" i="8"/>
  <c r="R28" i="8"/>
  <c r="P28" i="8"/>
  <c r="O28" i="8"/>
  <c r="M28" i="8"/>
  <c r="L28" i="8"/>
  <c r="J28" i="8"/>
  <c r="I28" i="8"/>
  <c r="G28" i="8"/>
  <c r="F28" i="8"/>
  <c r="D28" i="8"/>
  <c r="C28" i="8"/>
  <c r="CM24" i="8"/>
  <c r="CL24" i="8"/>
  <c r="CJ24" i="8"/>
  <c r="CI24" i="8"/>
  <c r="CG24" i="8"/>
  <c r="CF24" i="8"/>
  <c r="CD24" i="8"/>
  <c r="CC24" i="8"/>
  <c r="CA24" i="8"/>
  <c r="BZ24" i="8"/>
  <c r="BX24" i="8"/>
  <c r="BW24" i="8"/>
  <c r="BU24" i="8"/>
  <c r="BT24" i="8"/>
  <c r="BR24" i="8"/>
  <c r="BQ24" i="8"/>
  <c r="BO24" i="8"/>
  <c r="BN24" i="8"/>
  <c r="BL24" i="8"/>
  <c r="BK24" i="8"/>
  <c r="BI24" i="8"/>
  <c r="BH24" i="8"/>
  <c r="BF24" i="8"/>
  <c r="BE24" i="8"/>
  <c r="BC24" i="8"/>
  <c r="BB24" i="8"/>
  <c r="AZ24" i="8"/>
  <c r="AY24" i="8"/>
  <c r="AW24" i="8"/>
  <c r="AV24" i="8"/>
  <c r="AT24" i="8"/>
  <c r="AS24" i="8"/>
  <c r="AQ24" i="8"/>
  <c r="AP24" i="8"/>
  <c r="AN24" i="8"/>
  <c r="AM24" i="8"/>
  <c r="AK24" i="8"/>
  <c r="AJ24" i="8"/>
  <c r="AH24" i="8"/>
  <c r="AG24" i="8"/>
  <c r="AE24" i="8"/>
  <c r="AD24" i="8"/>
  <c r="AB24" i="8"/>
  <c r="AA24" i="8"/>
  <c r="Y24" i="8"/>
  <c r="X24" i="8"/>
  <c r="V24" i="8"/>
  <c r="U24" i="8"/>
  <c r="S24" i="8"/>
  <c r="R24" i="8"/>
  <c r="P24" i="8"/>
  <c r="O24" i="8"/>
  <c r="M24" i="8"/>
  <c r="L24" i="8"/>
  <c r="J24" i="8"/>
  <c r="I24" i="8"/>
  <c r="G24" i="8"/>
  <c r="F24" i="8"/>
  <c r="D24" i="8"/>
  <c r="C24" i="8"/>
  <c r="CM20" i="8"/>
  <c r="CL20" i="8"/>
  <c r="CJ20" i="8"/>
  <c r="CI20" i="8"/>
  <c r="CG20" i="8"/>
  <c r="CF20" i="8"/>
  <c r="CD20" i="8"/>
  <c r="CC20" i="8"/>
  <c r="CA20" i="8"/>
  <c r="BZ20" i="8"/>
  <c r="BX20" i="8"/>
  <c r="BW20" i="8"/>
  <c r="BU20" i="8"/>
  <c r="BT20" i="8"/>
  <c r="BR20" i="8"/>
  <c r="BQ20" i="8"/>
  <c r="BO20" i="8"/>
  <c r="BN20" i="8"/>
  <c r="BL20" i="8"/>
  <c r="BK20" i="8"/>
  <c r="BI20" i="8"/>
  <c r="BH20" i="8"/>
  <c r="BF20" i="8"/>
  <c r="BE20" i="8"/>
  <c r="BC20" i="8"/>
  <c r="BB20" i="8"/>
  <c r="AZ20" i="8"/>
  <c r="AY20" i="8"/>
  <c r="AW20" i="8"/>
  <c r="AV20" i="8"/>
  <c r="AT20" i="8"/>
  <c r="AS20" i="8"/>
  <c r="AQ20" i="8"/>
  <c r="AP20" i="8"/>
  <c r="AN20" i="8"/>
  <c r="AM20" i="8"/>
  <c r="AK20" i="8"/>
  <c r="AJ20" i="8"/>
  <c r="AH20" i="8"/>
  <c r="AG20" i="8"/>
  <c r="AE20" i="8"/>
  <c r="AD20" i="8"/>
  <c r="AB20" i="8"/>
  <c r="AA20" i="8"/>
  <c r="Y20" i="8"/>
  <c r="X20" i="8"/>
  <c r="V20" i="8"/>
  <c r="U20" i="8"/>
  <c r="S20" i="8"/>
  <c r="R20" i="8"/>
  <c r="P20" i="8"/>
  <c r="O20" i="8"/>
  <c r="M20" i="8"/>
  <c r="L20" i="8"/>
  <c r="J20" i="8"/>
  <c r="I20" i="8"/>
  <c r="G20" i="8"/>
  <c r="F20" i="8"/>
  <c r="D20" i="8"/>
  <c r="C20" i="8"/>
  <c r="A17" i="8"/>
  <c r="A21" i="8" s="1"/>
  <c r="A25" i="8" s="1"/>
  <c r="A29" i="8" s="1"/>
  <c r="A33" i="8" s="1"/>
  <c r="A37" i="8" s="1"/>
  <c r="A41" i="8" s="1"/>
  <c r="A45" i="8" s="1"/>
  <c r="A49" i="8" s="1"/>
  <c r="A53" i="8" s="1"/>
  <c r="A57" i="8" s="1"/>
  <c r="A61" i="8" s="1"/>
  <c r="A65" i="8" s="1"/>
  <c r="A69" i="8" s="1"/>
  <c r="A73" i="8" s="1"/>
  <c r="A77" i="8" s="1"/>
  <c r="A81" i="8" s="1"/>
  <c r="A85" i="8" s="1"/>
  <c r="A89" i="8" s="1"/>
  <c r="A93" i="8" s="1"/>
  <c r="A97" i="8" s="1"/>
  <c r="A101" i="8" s="1"/>
  <c r="A105" i="8" s="1"/>
  <c r="A109" i="8" s="1"/>
  <c r="A113" i="8" s="1"/>
  <c r="A117" i="8" s="1"/>
  <c r="A121" i="8" s="1"/>
  <c r="A125" i="8" s="1"/>
  <c r="A129" i="8" s="1"/>
  <c r="A133" i="8" s="1"/>
  <c r="CM16" i="8"/>
  <c r="CL16" i="8"/>
  <c r="CJ16" i="8"/>
  <c r="CI16" i="8"/>
  <c r="CG16" i="8"/>
  <c r="CF16" i="8"/>
  <c r="CD16" i="8"/>
  <c r="CC16" i="8"/>
  <c r="CA16" i="8"/>
  <c r="BZ16" i="8"/>
  <c r="BX16" i="8"/>
  <c r="BW16" i="8"/>
  <c r="BU16" i="8"/>
  <c r="BT16" i="8"/>
  <c r="BR16" i="8"/>
  <c r="BQ16" i="8"/>
  <c r="BO16" i="8"/>
  <c r="BN16" i="8"/>
  <c r="BL16" i="8"/>
  <c r="BK16" i="8"/>
  <c r="BI16" i="8"/>
  <c r="BH16" i="8"/>
  <c r="BF16" i="8"/>
  <c r="BE16" i="8"/>
  <c r="BC16" i="8"/>
  <c r="BB16" i="8"/>
  <c r="AZ16" i="8"/>
  <c r="AY16" i="8"/>
  <c r="AW16" i="8"/>
  <c r="AV16" i="8"/>
  <c r="AT16" i="8"/>
  <c r="AS16" i="8"/>
  <c r="AQ16" i="8"/>
  <c r="AP16" i="8"/>
  <c r="AN16" i="8"/>
  <c r="AM16" i="8"/>
  <c r="AK16" i="8"/>
  <c r="AJ16" i="8"/>
  <c r="AH16" i="8"/>
  <c r="AG16" i="8"/>
  <c r="AE16" i="8"/>
  <c r="AD16" i="8"/>
  <c r="AB16" i="8"/>
  <c r="AA16" i="8"/>
  <c r="Y16" i="8"/>
  <c r="X16" i="8"/>
  <c r="V16" i="8"/>
  <c r="U16" i="8"/>
  <c r="S16" i="8"/>
  <c r="R16" i="8"/>
  <c r="P16" i="8"/>
  <c r="O16" i="8"/>
  <c r="M16" i="8"/>
  <c r="L16" i="8"/>
  <c r="J16" i="8"/>
  <c r="I16" i="8"/>
  <c r="G16" i="8"/>
  <c r="F16" i="8"/>
  <c r="E16" i="8"/>
  <c r="D16" i="8"/>
  <c r="C16" i="8"/>
  <c r="CL10" i="8"/>
  <c r="CI10" i="8"/>
  <c r="CF10" i="8"/>
  <c r="CC10" i="8"/>
  <c r="BZ10" i="8"/>
  <c r="BW10" i="8"/>
  <c r="BT10" i="8"/>
  <c r="BQ10" i="8"/>
  <c r="BN10" i="8"/>
  <c r="BK10" i="8"/>
  <c r="BH10" i="8"/>
  <c r="BE10" i="8"/>
  <c r="BB10" i="8"/>
  <c r="AY10" i="8"/>
  <c r="AV10" i="8"/>
  <c r="AS10" i="8"/>
  <c r="AP10" i="8"/>
  <c r="AM10" i="8"/>
  <c r="AJ10" i="8"/>
  <c r="AG10" i="8"/>
  <c r="AD10" i="8"/>
  <c r="AA10" i="8"/>
  <c r="X10" i="8"/>
  <c r="U10" i="8"/>
  <c r="R10" i="8"/>
  <c r="O10" i="8"/>
  <c r="L10" i="8"/>
  <c r="I10" i="8"/>
  <c r="F10" i="8"/>
  <c r="C10" i="8"/>
  <c r="AJ8" i="8"/>
  <c r="AG8" i="8"/>
  <c r="AD8" i="8"/>
  <c r="AA8" i="8"/>
  <c r="X8" i="8"/>
  <c r="U8" i="8"/>
  <c r="R8" i="8"/>
  <c r="O8" i="8"/>
  <c r="L8" i="8"/>
  <c r="I8" i="8"/>
  <c r="F8" i="8"/>
  <c r="C8" i="8"/>
  <c r="AJ6" i="8"/>
  <c r="AG6" i="8"/>
  <c r="AD6" i="8"/>
  <c r="AA6" i="8"/>
  <c r="X6" i="8"/>
  <c r="U6" i="8"/>
  <c r="R6" i="8"/>
  <c r="O6" i="8"/>
  <c r="L6" i="8"/>
  <c r="I6" i="8"/>
  <c r="F6" i="8"/>
  <c r="C6" i="8"/>
  <c r="B43" i="78"/>
  <c r="E42" i="78"/>
  <c r="B42" i="78"/>
  <c r="E41" i="78"/>
  <c r="B41" i="78"/>
  <c r="E40" i="78"/>
  <c r="B40" i="78"/>
  <c r="E39" i="78"/>
  <c r="B39" i="78"/>
  <c r="E38" i="78"/>
  <c r="B38" i="78"/>
  <c r="E37" i="78"/>
  <c r="B37" i="78"/>
  <c r="E36" i="78"/>
  <c r="B36" i="78"/>
  <c r="E35" i="78"/>
  <c r="B35" i="78"/>
  <c r="E34" i="78"/>
  <c r="B34" i="78"/>
  <c r="B33" i="78"/>
  <c r="E32" i="78"/>
  <c r="B32" i="78"/>
  <c r="B31" i="78"/>
  <c r="B30" i="78"/>
  <c r="B29" i="78"/>
  <c r="B28" i="78"/>
  <c r="B27" i="78"/>
  <c r="B26" i="78"/>
  <c r="B25" i="78"/>
  <c r="B24" i="78"/>
  <c r="B23" i="78"/>
  <c r="B22" i="78"/>
  <c r="B21" i="78"/>
  <c r="B20" i="78"/>
  <c r="B19" i="78"/>
  <c r="B18" i="78"/>
  <c r="B17" i="78"/>
  <c r="B16" i="78"/>
  <c r="B15" i="78"/>
  <c r="B14" i="78"/>
  <c r="C10" i="78"/>
  <c r="H7" i="78"/>
  <c r="H6" i="78"/>
  <c r="C6" i="78"/>
  <c r="H5" i="78"/>
  <c r="C5" i="78"/>
  <c r="H4" i="78"/>
  <c r="AO51" i="76"/>
  <c r="M50" i="76"/>
  <c r="AH50" i="76" s="1"/>
  <c r="L50" i="76"/>
  <c r="K50" i="76"/>
  <c r="J50" i="76"/>
  <c r="F50" i="76"/>
  <c r="O50" i="76" s="1"/>
  <c r="D50" i="76"/>
  <c r="A50" i="76" s="1"/>
  <c r="AC50" i="76" s="1"/>
  <c r="M49" i="76"/>
  <c r="AH49" i="76" s="1"/>
  <c r="L49" i="76"/>
  <c r="AM49" i="76" s="1"/>
  <c r="K49" i="76"/>
  <c r="J49" i="76"/>
  <c r="F49" i="76"/>
  <c r="W49" i="76" s="1"/>
  <c r="I42" i="78" s="1"/>
  <c r="AF41" i="78" s="1"/>
  <c r="D49" i="76"/>
  <c r="AR49" i="76" s="1"/>
  <c r="M48" i="76"/>
  <c r="AH48" i="76" s="1"/>
  <c r="L48" i="76"/>
  <c r="AM48" i="76" s="1"/>
  <c r="K48" i="76"/>
  <c r="J48" i="76"/>
  <c r="F48" i="76"/>
  <c r="O48" i="76" s="1"/>
  <c r="D48" i="76"/>
  <c r="M47" i="76"/>
  <c r="AH47" i="76" s="1"/>
  <c r="L47" i="76"/>
  <c r="K47" i="76"/>
  <c r="J47" i="76"/>
  <c r="F47" i="76"/>
  <c r="D47" i="76"/>
  <c r="AR47" i="76" s="1"/>
  <c r="M46" i="76"/>
  <c r="AH46" i="76" s="1"/>
  <c r="L46" i="76"/>
  <c r="K46" i="76"/>
  <c r="J46" i="76"/>
  <c r="F46" i="76"/>
  <c r="D46" i="76"/>
  <c r="M45" i="76"/>
  <c r="AH45" i="76" s="1"/>
  <c r="L45" i="76"/>
  <c r="K45" i="76"/>
  <c r="J45" i="76"/>
  <c r="F45" i="76"/>
  <c r="O45" i="76" s="1"/>
  <c r="D45" i="76"/>
  <c r="M44" i="76"/>
  <c r="AH44" i="76" s="1"/>
  <c r="L44" i="76"/>
  <c r="K44" i="76"/>
  <c r="J44" i="76"/>
  <c r="F44" i="76"/>
  <c r="O44" i="76" s="1"/>
  <c r="D44" i="76"/>
  <c r="AB43" i="76"/>
  <c r="O43" i="76"/>
  <c r="M43" i="76"/>
  <c r="L43" i="76"/>
  <c r="K43" i="76"/>
  <c r="J43" i="76"/>
  <c r="M42" i="76"/>
  <c r="L42" i="76"/>
  <c r="K42" i="76"/>
  <c r="J42" i="76"/>
  <c r="AB41" i="76"/>
  <c r="O41" i="76"/>
  <c r="M41" i="76"/>
  <c r="L41" i="76"/>
  <c r="K41" i="76"/>
  <c r="J41" i="76"/>
  <c r="M40" i="76"/>
  <c r="L40" i="76"/>
  <c r="K40" i="76"/>
  <c r="J40" i="76"/>
  <c r="M39" i="76"/>
  <c r="L39" i="76"/>
  <c r="K39" i="76"/>
  <c r="J39" i="76"/>
  <c r="F39" i="76"/>
  <c r="D39" i="76"/>
  <c r="AR39" i="76" s="1"/>
  <c r="M38" i="76"/>
  <c r="L38" i="76"/>
  <c r="K38" i="76"/>
  <c r="J38" i="76"/>
  <c r="F38" i="76"/>
  <c r="D38" i="76"/>
  <c r="AR38" i="76" s="1"/>
  <c r="M37" i="76"/>
  <c r="L37" i="76"/>
  <c r="K37" i="76"/>
  <c r="J37" i="76"/>
  <c r="F37" i="76"/>
  <c r="D37" i="76"/>
  <c r="M36" i="76"/>
  <c r="L36" i="76"/>
  <c r="K36" i="76"/>
  <c r="F36" i="76"/>
  <c r="AB36" i="76" s="1"/>
  <c r="D36" i="76"/>
  <c r="M35" i="76"/>
  <c r="L35" i="76"/>
  <c r="K35" i="76"/>
  <c r="J35" i="76"/>
  <c r="F35" i="76"/>
  <c r="D35" i="76"/>
  <c r="M34" i="76"/>
  <c r="L34" i="76"/>
  <c r="K34" i="76"/>
  <c r="J34" i="76"/>
  <c r="F34" i="76"/>
  <c r="O34" i="76" s="1"/>
  <c r="D34" i="76"/>
  <c r="M33" i="76"/>
  <c r="L33" i="76"/>
  <c r="K33" i="76"/>
  <c r="J33" i="76"/>
  <c r="F33" i="76"/>
  <c r="D33" i="76"/>
  <c r="M32" i="76"/>
  <c r="L32" i="76"/>
  <c r="K32" i="76"/>
  <c r="J32" i="76"/>
  <c r="F32" i="76"/>
  <c r="D32" i="76"/>
  <c r="M31" i="76"/>
  <c r="L31" i="76"/>
  <c r="K31" i="76"/>
  <c r="J31" i="76"/>
  <c r="F31" i="76"/>
  <c r="D31" i="76"/>
  <c r="M30" i="76"/>
  <c r="L30" i="76"/>
  <c r="K30" i="76"/>
  <c r="J30" i="76"/>
  <c r="F30" i="76"/>
  <c r="D30" i="76"/>
  <c r="M29" i="76"/>
  <c r="L29" i="76"/>
  <c r="K29" i="76"/>
  <c r="J29" i="76"/>
  <c r="F29" i="76"/>
  <c r="D29" i="76"/>
  <c r="M28" i="76"/>
  <c r="L28" i="76"/>
  <c r="K28" i="76"/>
  <c r="J28" i="76"/>
  <c r="F28" i="76"/>
  <c r="D28" i="76"/>
  <c r="M27" i="76"/>
  <c r="L27" i="76"/>
  <c r="K27" i="76"/>
  <c r="J27" i="76"/>
  <c r="F27" i="76"/>
  <c r="O27" i="76" s="1"/>
  <c r="D27" i="76"/>
  <c r="M26" i="76"/>
  <c r="L26" i="76"/>
  <c r="K26" i="76"/>
  <c r="J26" i="76"/>
  <c r="F26" i="76"/>
  <c r="AB26" i="76" s="1"/>
  <c r="D26" i="76"/>
  <c r="M25" i="76"/>
  <c r="L25" i="76"/>
  <c r="K25" i="76"/>
  <c r="J25" i="76"/>
  <c r="F25" i="76"/>
  <c r="D25" i="76"/>
  <c r="M24" i="76"/>
  <c r="L24" i="76"/>
  <c r="K24" i="76"/>
  <c r="J24" i="76"/>
  <c r="F24" i="76"/>
  <c r="D24" i="76"/>
  <c r="M23" i="76"/>
  <c r="L23" i="76"/>
  <c r="K23" i="76"/>
  <c r="J23" i="76"/>
  <c r="F23" i="76"/>
  <c r="D23" i="76"/>
  <c r="M22" i="76"/>
  <c r="L22" i="76"/>
  <c r="K22" i="76"/>
  <c r="J22" i="76"/>
  <c r="F22" i="76"/>
  <c r="D22" i="76"/>
  <c r="L21" i="76"/>
  <c r="K21" i="76"/>
  <c r="J21" i="76"/>
  <c r="F21" i="76"/>
  <c r="AB21" i="76" s="1"/>
  <c r="D21" i="76"/>
  <c r="C8" i="78"/>
  <c r="AH21" i="76"/>
  <c r="H12" i="76"/>
  <c r="H11" i="76"/>
  <c r="U10" i="76"/>
  <c r="H10" i="76"/>
  <c r="U9" i="76"/>
  <c r="H7" i="76"/>
  <c r="S6" i="76"/>
  <c r="S5" i="76"/>
  <c r="P51" i="40"/>
  <c r="AD50" i="40"/>
  <c r="X50" i="40"/>
  <c r="L50" i="40"/>
  <c r="K50" i="40"/>
  <c r="J50" i="40"/>
  <c r="S50" i="40" s="1"/>
  <c r="I50" i="40"/>
  <c r="H50" i="40"/>
  <c r="D50" i="40"/>
  <c r="AP50" i="40" s="1"/>
  <c r="B50" i="40"/>
  <c r="AD49" i="40"/>
  <c r="X49" i="40"/>
  <c r="K49" i="40"/>
  <c r="J49" i="40"/>
  <c r="S49" i="40" s="1"/>
  <c r="I49" i="40"/>
  <c r="H49" i="40"/>
  <c r="D49" i="40"/>
  <c r="AF49" i="40" s="1"/>
  <c r="B49" i="40"/>
  <c r="AD48" i="40"/>
  <c r="Z48" i="40"/>
  <c r="X48" i="40"/>
  <c r="K48" i="40"/>
  <c r="J48" i="40"/>
  <c r="I48" i="40"/>
  <c r="H48" i="40"/>
  <c r="D48" i="40"/>
  <c r="AG48" i="40" s="1"/>
  <c r="B48" i="40"/>
  <c r="AD47" i="40"/>
  <c r="X47" i="40"/>
  <c r="K47" i="40"/>
  <c r="J47" i="40"/>
  <c r="S47" i="40" s="1"/>
  <c r="I47" i="40"/>
  <c r="H47" i="40"/>
  <c r="D47" i="40"/>
  <c r="AK47" i="40" s="1"/>
  <c r="B47" i="40"/>
  <c r="AD46" i="40"/>
  <c r="X46" i="40"/>
  <c r="K46" i="40"/>
  <c r="AN46" i="40" s="1"/>
  <c r="J46" i="40"/>
  <c r="S46" i="40" s="1"/>
  <c r="I46" i="40"/>
  <c r="H46" i="40"/>
  <c r="D46" i="40"/>
  <c r="AK46" i="40" s="1"/>
  <c r="B46" i="40"/>
  <c r="AD45" i="40"/>
  <c r="X45" i="40"/>
  <c r="K45" i="40"/>
  <c r="J45" i="40"/>
  <c r="S45" i="40" s="1"/>
  <c r="I45" i="40"/>
  <c r="H45" i="40"/>
  <c r="D45" i="40"/>
  <c r="AG45" i="40" s="1"/>
  <c r="B45" i="40"/>
  <c r="AD44" i="40"/>
  <c r="X44" i="40"/>
  <c r="K44" i="40"/>
  <c r="J44" i="40"/>
  <c r="S44" i="40" s="1"/>
  <c r="I44" i="40"/>
  <c r="H44" i="40"/>
  <c r="D44" i="40"/>
  <c r="AO44" i="40" s="1"/>
  <c r="B44" i="40"/>
  <c r="AD43" i="40"/>
  <c r="X43" i="40"/>
  <c r="K43" i="40"/>
  <c r="J43" i="40"/>
  <c r="I43" i="40"/>
  <c r="H43" i="40"/>
  <c r="D43" i="40"/>
  <c r="B43" i="40"/>
  <c r="AD42" i="40"/>
  <c r="X42" i="40"/>
  <c r="K42" i="40"/>
  <c r="J42" i="40"/>
  <c r="I42" i="40"/>
  <c r="H42" i="40"/>
  <c r="D42" i="40"/>
  <c r="B42" i="40"/>
  <c r="AD41" i="40"/>
  <c r="X41" i="40"/>
  <c r="K41" i="40"/>
  <c r="J41" i="40"/>
  <c r="I41" i="40"/>
  <c r="H41" i="40"/>
  <c r="D41" i="40"/>
  <c r="B41" i="40"/>
  <c r="AD40" i="40"/>
  <c r="X40" i="40"/>
  <c r="K40" i="40"/>
  <c r="J40" i="40"/>
  <c r="I40" i="40"/>
  <c r="H40" i="40"/>
  <c r="D40" i="40"/>
  <c r="M40" i="40" s="1"/>
  <c r="B40" i="40"/>
  <c r="AD39" i="40"/>
  <c r="X39" i="40"/>
  <c r="K39" i="40"/>
  <c r="J39" i="40"/>
  <c r="I39" i="40"/>
  <c r="H39" i="40"/>
  <c r="D39" i="40"/>
  <c r="AA39" i="40" s="1"/>
  <c r="B39" i="40"/>
  <c r="AD38" i="40"/>
  <c r="X38" i="40"/>
  <c r="K38" i="40"/>
  <c r="J38" i="40"/>
  <c r="I38" i="40"/>
  <c r="H38" i="40"/>
  <c r="D38" i="40"/>
  <c r="AA38" i="40" s="1"/>
  <c r="B38" i="40"/>
  <c r="AD37" i="40"/>
  <c r="X37" i="40"/>
  <c r="K37" i="40"/>
  <c r="J37" i="40"/>
  <c r="I37" i="40"/>
  <c r="H37" i="40"/>
  <c r="D37" i="40"/>
  <c r="AA37" i="40" s="1"/>
  <c r="B37" i="40"/>
  <c r="AD36" i="40"/>
  <c r="X36" i="40"/>
  <c r="K36" i="40"/>
  <c r="J36" i="40"/>
  <c r="I36" i="40"/>
  <c r="H36" i="40"/>
  <c r="D36" i="40"/>
  <c r="B36" i="40"/>
  <c r="AD35" i="40"/>
  <c r="K35" i="40"/>
  <c r="J35" i="40"/>
  <c r="I35" i="40"/>
  <c r="H35" i="40"/>
  <c r="D35" i="40"/>
  <c r="AA35" i="40" s="1"/>
  <c r="B35" i="40"/>
  <c r="AD34" i="40"/>
  <c r="K34" i="40"/>
  <c r="J34" i="40"/>
  <c r="I34" i="40"/>
  <c r="H34" i="40"/>
  <c r="D34" i="40"/>
  <c r="B34" i="40"/>
  <c r="AD33" i="40"/>
  <c r="K33" i="40"/>
  <c r="J33" i="40"/>
  <c r="I33" i="40"/>
  <c r="H33" i="40"/>
  <c r="D33" i="40"/>
  <c r="B33" i="40"/>
  <c r="AD32" i="40"/>
  <c r="K32" i="40"/>
  <c r="J32" i="40"/>
  <c r="I32" i="40"/>
  <c r="H32" i="40"/>
  <c r="D32" i="40"/>
  <c r="B32" i="40"/>
  <c r="AD31" i="40"/>
  <c r="K31" i="40"/>
  <c r="J31" i="40"/>
  <c r="I31" i="40"/>
  <c r="H31" i="40"/>
  <c r="D31" i="40"/>
  <c r="M31" i="40" s="1"/>
  <c r="B31" i="40"/>
  <c r="AD30" i="40"/>
  <c r="K30" i="40"/>
  <c r="J30" i="40"/>
  <c r="I30" i="40"/>
  <c r="H30" i="40"/>
  <c r="D30" i="40"/>
  <c r="AA30" i="40" s="1"/>
  <c r="B30" i="40"/>
  <c r="AD29" i="40"/>
  <c r="K29" i="40"/>
  <c r="J29" i="40"/>
  <c r="I29" i="40"/>
  <c r="H29" i="40"/>
  <c r="D29" i="40"/>
  <c r="B29" i="40"/>
  <c r="AD28" i="40"/>
  <c r="K28" i="40"/>
  <c r="J28" i="40"/>
  <c r="I28" i="40"/>
  <c r="H28" i="40"/>
  <c r="D28" i="40"/>
  <c r="AA28" i="40" s="1"/>
  <c r="B28" i="40"/>
  <c r="AD27" i="40"/>
  <c r="K27" i="40"/>
  <c r="J27" i="40"/>
  <c r="I27" i="40"/>
  <c r="H27" i="40"/>
  <c r="D27" i="40"/>
  <c r="AA27" i="40" s="1"/>
  <c r="B27" i="40"/>
  <c r="AD26" i="40"/>
  <c r="X26" i="40"/>
  <c r="W26" i="40"/>
  <c r="V26" i="40"/>
  <c r="K26" i="40"/>
  <c r="J26" i="40"/>
  <c r="I26" i="40"/>
  <c r="H26" i="40"/>
  <c r="D26" i="40"/>
  <c r="B26" i="40"/>
  <c r="AD25" i="40"/>
  <c r="X25" i="40"/>
  <c r="W25" i="40"/>
  <c r="V25" i="40"/>
  <c r="K25" i="40"/>
  <c r="J25" i="40"/>
  <c r="I25" i="40"/>
  <c r="H25" i="40"/>
  <c r="D25" i="40"/>
  <c r="AA25" i="40" s="1"/>
  <c r="B25" i="40"/>
  <c r="AD24" i="40"/>
  <c r="X24" i="40"/>
  <c r="W24" i="40"/>
  <c r="V24" i="40"/>
  <c r="K24" i="40"/>
  <c r="J24" i="40"/>
  <c r="I24" i="40"/>
  <c r="H24" i="40"/>
  <c r="D24" i="40"/>
  <c r="AA24" i="40" s="1"/>
  <c r="B24" i="40"/>
  <c r="AD23" i="40"/>
  <c r="X23" i="40"/>
  <c r="W23" i="40"/>
  <c r="V23" i="40"/>
  <c r="K23" i="40"/>
  <c r="J23" i="40"/>
  <c r="I23" i="40"/>
  <c r="H23" i="40"/>
  <c r="D23" i="40"/>
  <c r="AA23" i="40" s="1"/>
  <c r="B23" i="40"/>
  <c r="AD22" i="40"/>
  <c r="X22" i="40"/>
  <c r="W22" i="40"/>
  <c r="V22" i="40"/>
  <c r="K22" i="40"/>
  <c r="J22" i="40"/>
  <c r="I22" i="40"/>
  <c r="H22" i="40"/>
  <c r="D22" i="40"/>
  <c r="AA22" i="40" s="1"/>
  <c r="B22" i="40"/>
  <c r="AD21" i="40"/>
  <c r="X21" i="40"/>
  <c r="W21" i="40"/>
  <c r="V21" i="40"/>
  <c r="K21" i="40"/>
  <c r="J21" i="40"/>
  <c r="I21" i="40"/>
  <c r="H21" i="40"/>
  <c r="D21" i="40"/>
  <c r="B21" i="40"/>
  <c r="AB15" i="40"/>
  <c r="AB13" i="40"/>
  <c r="AB12" i="40"/>
  <c r="X42" i="74"/>
  <c r="Z50" i="76" s="1"/>
  <c r="X41" i="74"/>
  <c r="W40" i="74"/>
  <c r="S40" i="74"/>
  <c r="Z38" i="74"/>
  <c r="Y38" i="74"/>
  <c r="V38" i="74"/>
  <c r="U38" i="74"/>
  <c r="T38" i="74"/>
  <c r="R38" i="74"/>
  <c r="Q38" i="74"/>
  <c r="O38" i="74"/>
  <c r="M38" i="74"/>
  <c r="K38" i="74"/>
  <c r="I38" i="74"/>
  <c r="Z37" i="74"/>
  <c r="Y37" i="74"/>
  <c r="V37" i="74"/>
  <c r="U37" i="74"/>
  <c r="T37" i="74"/>
  <c r="R37" i="74"/>
  <c r="Q37" i="74"/>
  <c r="O37" i="74"/>
  <c r="M37" i="74"/>
  <c r="K37" i="74"/>
  <c r="I37" i="74"/>
  <c r="Z36" i="74"/>
  <c r="Y36" i="74"/>
  <c r="V36" i="74"/>
  <c r="U36" i="74"/>
  <c r="T36" i="74"/>
  <c r="R36" i="74"/>
  <c r="Q36" i="74"/>
  <c r="O36" i="74"/>
  <c r="M36" i="74"/>
  <c r="K36" i="74"/>
  <c r="I36" i="74"/>
  <c r="Z35" i="74"/>
  <c r="Y35" i="74"/>
  <c r="V35" i="74"/>
  <c r="U35" i="74"/>
  <c r="T35" i="74"/>
  <c r="R35" i="74"/>
  <c r="Q35" i="74"/>
  <c r="O35" i="74"/>
  <c r="M35" i="74"/>
  <c r="K35" i="74"/>
  <c r="I35" i="74"/>
  <c r="Z34" i="74"/>
  <c r="Y34" i="74"/>
  <c r="V34" i="74"/>
  <c r="U34" i="74"/>
  <c r="T34" i="74"/>
  <c r="R34" i="74"/>
  <c r="Q34" i="74"/>
  <c r="O34" i="74"/>
  <c r="M34" i="74"/>
  <c r="K34" i="74"/>
  <c r="I34" i="74"/>
  <c r="Z33" i="74"/>
  <c r="Y33" i="74"/>
  <c r="V33" i="74"/>
  <c r="U33" i="74"/>
  <c r="T33" i="74"/>
  <c r="R33" i="74"/>
  <c r="Q33" i="74"/>
  <c r="O33" i="74"/>
  <c r="M33" i="74"/>
  <c r="K33" i="74"/>
  <c r="I33" i="74"/>
  <c r="Z32" i="74"/>
  <c r="Y32" i="74"/>
  <c r="V32" i="74"/>
  <c r="U32" i="74"/>
  <c r="T32" i="74"/>
  <c r="R32" i="74"/>
  <c r="Q32" i="74"/>
  <c r="O32" i="74"/>
  <c r="M32" i="74"/>
  <c r="K32" i="74"/>
  <c r="I32" i="74"/>
  <c r="Z31" i="74"/>
  <c r="Y31" i="74"/>
  <c r="V31" i="74"/>
  <c r="U31" i="74"/>
  <c r="T31" i="74"/>
  <c r="R31" i="74"/>
  <c r="Q31" i="74"/>
  <c r="O31" i="74"/>
  <c r="M31" i="74"/>
  <c r="K31" i="74"/>
  <c r="I31" i="74"/>
  <c r="Z30" i="74"/>
  <c r="Y30" i="74"/>
  <c r="V30" i="74"/>
  <c r="U30" i="74"/>
  <c r="T30" i="74"/>
  <c r="R30" i="74"/>
  <c r="Q30" i="74"/>
  <c r="O30" i="74"/>
  <c r="M30" i="74"/>
  <c r="K30" i="74"/>
  <c r="I30" i="74"/>
  <c r="Z29" i="74"/>
  <c r="Y29" i="74"/>
  <c r="V29" i="74"/>
  <c r="U29" i="74"/>
  <c r="T29" i="74"/>
  <c r="R29" i="74"/>
  <c r="Q29" i="74"/>
  <c r="O29" i="74"/>
  <c r="M29" i="74"/>
  <c r="K29" i="74"/>
  <c r="I29" i="74"/>
  <c r="Z28" i="74"/>
  <c r="Y28" i="74"/>
  <c r="V28" i="74"/>
  <c r="U28" i="74"/>
  <c r="T28" i="74"/>
  <c r="R28" i="74"/>
  <c r="Q28" i="74"/>
  <c r="O28" i="74"/>
  <c r="M28" i="74"/>
  <c r="K28" i="74"/>
  <c r="I28" i="74"/>
  <c r="Z27" i="74"/>
  <c r="Y27" i="74"/>
  <c r="V27" i="74"/>
  <c r="U27" i="74"/>
  <c r="T27" i="74"/>
  <c r="R27" i="74"/>
  <c r="Q27" i="74"/>
  <c r="O27" i="74"/>
  <c r="M27" i="74"/>
  <c r="K27" i="74"/>
  <c r="I27" i="74"/>
  <c r="Z26" i="74"/>
  <c r="Y26" i="74"/>
  <c r="V26" i="74"/>
  <c r="U26" i="74"/>
  <c r="T26" i="74"/>
  <c r="R26" i="74"/>
  <c r="Q26" i="74"/>
  <c r="O26" i="74"/>
  <c r="M26" i="74"/>
  <c r="K26" i="74"/>
  <c r="I26" i="74"/>
  <c r="Z25" i="74"/>
  <c r="Y25" i="74"/>
  <c r="V25" i="74"/>
  <c r="U25" i="74"/>
  <c r="T25" i="74"/>
  <c r="R25" i="74"/>
  <c r="Q25" i="74"/>
  <c r="O25" i="74"/>
  <c r="M25" i="74"/>
  <c r="K25" i="74"/>
  <c r="I25" i="74"/>
  <c r="Z24" i="74"/>
  <c r="Y24" i="74"/>
  <c r="V24" i="74"/>
  <c r="U24" i="74"/>
  <c r="T24" i="74"/>
  <c r="R24" i="74"/>
  <c r="Q24" i="74"/>
  <c r="O24" i="74"/>
  <c r="M24" i="74"/>
  <c r="K24" i="74"/>
  <c r="I24" i="74"/>
  <c r="Z23" i="74"/>
  <c r="Y23" i="74"/>
  <c r="V23" i="74"/>
  <c r="U23" i="74"/>
  <c r="T23" i="74"/>
  <c r="R23" i="74"/>
  <c r="Q23" i="74"/>
  <c r="O23" i="74"/>
  <c r="M23" i="74"/>
  <c r="K23" i="74"/>
  <c r="I23" i="74"/>
  <c r="Z22" i="74"/>
  <c r="Y22" i="74"/>
  <c r="V22" i="74"/>
  <c r="U22" i="74"/>
  <c r="T22" i="74"/>
  <c r="R22" i="74"/>
  <c r="Q22" i="74"/>
  <c r="O22" i="74"/>
  <c r="M22" i="74"/>
  <c r="K22" i="74"/>
  <c r="I22" i="74"/>
  <c r="Z21" i="74"/>
  <c r="Y21" i="74"/>
  <c r="V21" i="74"/>
  <c r="U21" i="74"/>
  <c r="T21" i="74"/>
  <c r="R21" i="74"/>
  <c r="Q21" i="74"/>
  <c r="O21" i="74"/>
  <c r="M21" i="74"/>
  <c r="K21" i="74"/>
  <c r="I21" i="74"/>
  <c r="Z20" i="74"/>
  <c r="Y20" i="74"/>
  <c r="V20" i="74"/>
  <c r="U20" i="74"/>
  <c r="T20" i="74"/>
  <c r="R20" i="74"/>
  <c r="Q20" i="74"/>
  <c r="O20" i="74"/>
  <c r="M20" i="74"/>
  <c r="K20" i="74"/>
  <c r="I20" i="74"/>
  <c r="Z19" i="74"/>
  <c r="Y19" i="74"/>
  <c r="V19" i="74"/>
  <c r="U19" i="74"/>
  <c r="T19" i="74"/>
  <c r="R19" i="74"/>
  <c r="Q19" i="74"/>
  <c r="O19" i="74"/>
  <c r="M19" i="74"/>
  <c r="K19" i="74"/>
  <c r="I19" i="74"/>
  <c r="Z18" i="74"/>
  <c r="Y18" i="74"/>
  <c r="V18" i="74"/>
  <c r="U18" i="74"/>
  <c r="T18" i="74"/>
  <c r="R18" i="74"/>
  <c r="Q18" i="74"/>
  <c r="O18" i="74"/>
  <c r="M18" i="74"/>
  <c r="K18" i="74"/>
  <c r="I18" i="74"/>
  <c r="Z17" i="74"/>
  <c r="Y17" i="74"/>
  <c r="V17" i="74"/>
  <c r="U17" i="74"/>
  <c r="T17" i="74"/>
  <c r="R17" i="74"/>
  <c r="Q17" i="74"/>
  <c r="O17" i="74"/>
  <c r="M17" i="74"/>
  <c r="K17" i="74"/>
  <c r="I17" i="74"/>
  <c r="Z16" i="74"/>
  <c r="Y16" i="74"/>
  <c r="V16" i="74"/>
  <c r="U16" i="74"/>
  <c r="T16" i="74"/>
  <c r="R16" i="74"/>
  <c r="Q16" i="74"/>
  <c r="O16" i="74"/>
  <c r="M16" i="74"/>
  <c r="K16" i="74"/>
  <c r="I16" i="74"/>
  <c r="Z15" i="74"/>
  <c r="Y15" i="74"/>
  <c r="V15" i="74"/>
  <c r="U15" i="74"/>
  <c r="T15" i="74"/>
  <c r="R15" i="74"/>
  <c r="Q15" i="74"/>
  <c r="O15" i="74"/>
  <c r="M15" i="74"/>
  <c r="K15" i="74"/>
  <c r="I15" i="74"/>
  <c r="Z14" i="74"/>
  <c r="Y14" i="74"/>
  <c r="V14" i="74"/>
  <c r="T14" i="74"/>
  <c r="T11" i="74"/>
  <c r="S11" i="74"/>
  <c r="R11" i="74"/>
  <c r="T10" i="74"/>
  <c r="S10" i="74"/>
  <c r="R10" i="74"/>
  <c r="X42" i="73"/>
  <c r="Z49" i="76" s="1"/>
  <c r="X41" i="73"/>
  <c r="W40" i="73"/>
  <c r="S40" i="73"/>
  <c r="Z38" i="73"/>
  <c r="Y38" i="73"/>
  <c r="V38" i="73"/>
  <c r="U38" i="73"/>
  <c r="T38" i="73"/>
  <c r="R38" i="73"/>
  <c r="Q38" i="73"/>
  <c r="O38" i="73"/>
  <c r="M38" i="73"/>
  <c r="K38" i="73"/>
  <c r="I38" i="73"/>
  <c r="Z37" i="73"/>
  <c r="Y37" i="73"/>
  <c r="V37" i="73"/>
  <c r="U37" i="73"/>
  <c r="T37" i="73"/>
  <c r="R37" i="73"/>
  <c r="Q37" i="73"/>
  <c r="O37" i="73"/>
  <c r="M37" i="73"/>
  <c r="K37" i="73"/>
  <c r="I37" i="73"/>
  <c r="Z36" i="73"/>
  <c r="Y36" i="73"/>
  <c r="V36" i="73"/>
  <c r="U36" i="73"/>
  <c r="T36" i="73"/>
  <c r="R36" i="73"/>
  <c r="Q36" i="73"/>
  <c r="O36" i="73"/>
  <c r="M36" i="73"/>
  <c r="K36" i="73"/>
  <c r="I36" i="73"/>
  <c r="Z35" i="73"/>
  <c r="Y35" i="73"/>
  <c r="V35" i="73"/>
  <c r="U35" i="73"/>
  <c r="T35" i="73"/>
  <c r="R35" i="73"/>
  <c r="Q35" i="73"/>
  <c r="O35" i="73"/>
  <c r="M35" i="73"/>
  <c r="K35" i="73"/>
  <c r="I35" i="73"/>
  <c r="Z34" i="73"/>
  <c r="Y34" i="73"/>
  <c r="V34" i="73"/>
  <c r="U34" i="73"/>
  <c r="T34" i="73"/>
  <c r="R34" i="73"/>
  <c r="Q34" i="73"/>
  <c r="O34" i="73"/>
  <c r="M34" i="73"/>
  <c r="K34" i="73"/>
  <c r="I34" i="73"/>
  <c r="Z33" i="73"/>
  <c r="Y33" i="73"/>
  <c r="V33" i="73"/>
  <c r="U33" i="73"/>
  <c r="T33" i="73"/>
  <c r="R33" i="73"/>
  <c r="Q33" i="73"/>
  <c r="O33" i="73"/>
  <c r="M33" i="73"/>
  <c r="K33" i="73"/>
  <c r="I33" i="73"/>
  <c r="Z32" i="73"/>
  <c r="Y32" i="73"/>
  <c r="V32" i="73"/>
  <c r="U32" i="73"/>
  <c r="T32" i="73"/>
  <c r="R32" i="73"/>
  <c r="Q32" i="73"/>
  <c r="O32" i="73"/>
  <c r="M32" i="73"/>
  <c r="K32" i="73"/>
  <c r="I32" i="73"/>
  <c r="Z31" i="73"/>
  <c r="Y31" i="73"/>
  <c r="V31" i="73"/>
  <c r="U31" i="73"/>
  <c r="T31" i="73"/>
  <c r="R31" i="73"/>
  <c r="Q31" i="73"/>
  <c r="O31" i="73"/>
  <c r="M31" i="73"/>
  <c r="K31" i="73"/>
  <c r="I31" i="73"/>
  <c r="Z30" i="73"/>
  <c r="Y30" i="73"/>
  <c r="V30" i="73"/>
  <c r="U30" i="73"/>
  <c r="T30" i="73"/>
  <c r="R30" i="73"/>
  <c r="Q30" i="73"/>
  <c r="O30" i="73"/>
  <c r="M30" i="73"/>
  <c r="K30" i="73"/>
  <c r="I30" i="73"/>
  <c r="Z29" i="73"/>
  <c r="Y29" i="73"/>
  <c r="V29" i="73"/>
  <c r="U29" i="73"/>
  <c r="T29" i="73"/>
  <c r="R29" i="73"/>
  <c r="Q29" i="73"/>
  <c r="O29" i="73"/>
  <c r="M29" i="73"/>
  <c r="K29" i="73"/>
  <c r="I29" i="73"/>
  <c r="Z28" i="73"/>
  <c r="Y28" i="73"/>
  <c r="V28" i="73"/>
  <c r="U28" i="73"/>
  <c r="T28" i="73"/>
  <c r="R28" i="73"/>
  <c r="Q28" i="73"/>
  <c r="O28" i="73"/>
  <c r="M28" i="73"/>
  <c r="K28" i="73"/>
  <c r="I28" i="73"/>
  <c r="Z27" i="73"/>
  <c r="Y27" i="73"/>
  <c r="V27" i="73"/>
  <c r="U27" i="73"/>
  <c r="T27" i="73"/>
  <c r="R27" i="73"/>
  <c r="Q27" i="73"/>
  <c r="O27" i="73"/>
  <c r="M27" i="73"/>
  <c r="K27" i="73"/>
  <c r="I27" i="73"/>
  <c r="Z26" i="73"/>
  <c r="Y26" i="73"/>
  <c r="V26" i="73"/>
  <c r="U26" i="73"/>
  <c r="T26" i="73"/>
  <c r="R26" i="73"/>
  <c r="Q26" i="73"/>
  <c r="O26" i="73"/>
  <c r="M26" i="73"/>
  <c r="K26" i="73"/>
  <c r="I26" i="73"/>
  <c r="Z25" i="73"/>
  <c r="Y25" i="73"/>
  <c r="V25" i="73"/>
  <c r="U25" i="73"/>
  <c r="T25" i="73"/>
  <c r="R25" i="73"/>
  <c r="Q25" i="73"/>
  <c r="O25" i="73"/>
  <c r="M25" i="73"/>
  <c r="K25" i="73"/>
  <c r="I25" i="73"/>
  <c r="Z24" i="73"/>
  <c r="Y24" i="73"/>
  <c r="V24" i="73"/>
  <c r="U24" i="73"/>
  <c r="T24" i="73"/>
  <c r="R24" i="73"/>
  <c r="Q24" i="73"/>
  <c r="O24" i="73"/>
  <c r="M24" i="73"/>
  <c r="K24" i="73"/>
  <c r="I24" i="73"/>
  <c r="Z23" i="73"/>
  <c r="Y23" i="73"/>
  <c r="V23" i="73"/>
  <c r="U23" i="73"/>
  <c r="T23" i="73"/>
  <c r="R23" i="73"/>
  <c r="Q23" i="73"/>
  <c r="O23" i="73"/>
  <c r="M23" i="73"/>
  <c r="K23" i="73"/>
  <c r="I23" i="73"/>
  <c r="Z22" i="73"/>
  <c r="Y22" i="73"/>
  <c r="V22" i="73"/>
  <c r="U22" i="73"/>
  <c r="T22" i="73"/>
  <c r="R22" i="73"/>
  <c r="Q22" i="73"/>
  <c r="O22" i="73"/>
  <c r="M22" i="73"/>
  <c r="K22" i="73"/>
  <c r="I22" i="73"/>
  <c r="Z21" i="73"/>
  <c r="Y21" i="73"/>
  <c r="V21" i="73"/>
  <c r="U21" i="73"/>
  <c r="T21" i="73"/>
  <c r="R21" i="73"/>
  <c r="Q21" i="73"/>
  <c r="O21" i="73"/>
  <c r="M21" i="73"/>
  <c r="K21" i="73"/>
  <c r="I21" i="73"/>
  <c r="Z20" i="73"/>
  <c r="Y20" i="73"/>
  <c r="V20" i="73"/>
  <c r="U20" i="73"/>
  <c r="T20" i="73"/>
  <c r="R20" i="73"/>
  <c r="Q20" i="73"/>
  <c r="O20" i="73"/>
  <c r="M20" i="73"/>
  <c r="K20" i="73"/>
  <c r="I20" i="73"/>
  <c r="Z19" i="73"/>
  <c r="Y19" i="73"/>
  <c r="V19" i="73"/>
  <c r="U19" i="73"/>
  <c r="T19" i="73"/>
  <c r="R19" i="73"/>
  <c r="Q19" i="73"/>
  <c r="O19" i="73"/>
  <c r="M19" i="73"/>
  <c r="K19" i="73"/>
  <c r="I19" i="73"/>
  <c r="Z18" i="73"/>
  <c r="Y18" i="73"/>
  <c r="V18" i="73"/>
  <c r="U18" i="73"/>
  <c r="T18" i="73"/>
  <c r="R18" i="73"/>
  <c r="Q18" i="73"/>
  <c r="O18" i="73"/>
  <c r="M18" i="73"/>
  <c r="K18" i="73"/>
  <c r="I18" i="73"/>
  <c r="Z17" i="73"/>
  <c r="Y17" i="73"/>
  <c r="V17" i="73"/>
  <c r="U17" i="73"/>
  <c r="T17" i="73"/>
  <c r="R17" i="73"/>
  <c r="Q17" i="73"/>
  <c r="O17" i="73"/>
  <c r="M17" i="73"/>
  <c r="K17" i="73"/>
  <c r="I17" i="73"/>
  <c r="Z16" i="73"/>
  <c r="Y16" i="73"/>
  <c r="V16" i="73"/>
  <c r="U16" i="73"/>
  <c r="T16" i="73"/>
  <c r="R16" i="73"/>
  <c r="Q16" i="73"/>
  <c r="O16" i="73"/>
  <c r="M16" i="73"/>
  <c r="K16" i="73"/>
  <c r="I16" i="73"/>
  <c r="Z15" i="73"/>
  <c r="Y15" i="73"/>
  <c r="V15" i="73"/>
  <c r="U15" i="73"/>
  <c r="T15" i="73"/>
  <c r="R15" i="73"/>
  <c r="Q15" i="73"/>
  <c r="O15" i="73"/>
  <c r="M15" i="73"/>
  <c r="K15" i="73"/>
  <c r="I15" i="73"/>
  <c r="Z14" i="73"/>
  <c r="Y14" i="73"/>
  <c r="V14" i="73"/>
  <c r="T14" i="73"/>
  <c r="T11" i="73"/>
  <c r="S11" i="73"/>
  <c r="R11" i="73"/>
  <c r="T10" i="73"/>
  <c r="S10" i="73"/>
  <c r="R10" i="73"/>
  <c r="X42" i="72"/>
  <c r="Z48" i="76" s="1"/>
  <c r="X41" i="72"/>
  <c r="W40" i="72"/>
  <c r="S40" i="72"/>
  <c r="Z38" i="72"/>
  <c r="Y38" i="72"/>
  <c r="V38" i="72"/>
  <c r="U38" i="72"/>
  <c r="T38" i="72"/>
  <c r="R38" i="72"/>
  <c r="Q38" i="72"/>
  <c r="O38" i="72"/>
  <c r="M38" i="72"/>
  <c r="K38" i="72"/>
  <c r="I38" i="72"/>
  <c r="Z37" i="72"/>
  <c r="Y37" i="72"/>
  <c r="V37" i="72"/>
  <c r="U37" i="72"/>
  <c r="T37" i="72"/>
  <c r="R37" i="72"/>
  <c r="Q37" i="72"/>
  <c r="O37" i="72"/>
  <c r="M37" i="72"/>
  <c r="K37" i="72"/>
  <c r="I37" i="72"/>
  <c r="Z36" i="72"/>
  <c r="Y36" i="72"/>
  <c r="V36" i="72"/>
  <c r="U36" i="72"/>
  <c r="T36" i="72"/>
  <c r="R36" i="72"/>
  <c r="Q36" i="72"/>
  <c r="O36" i="72"/>
  <c r="M36" i="72"/>
  <c r="K36" i="72"/>
  <c r="I36" i="72"/>
  <c r="Z35" i="72"/>
  <c r="Y35" i="72"/>
  <c r="V35" i="72"/>
  <c r="U35" i="72"/>
  <c r="T35" i="72"/>
  <c r="R35" i="72"/>
  <c r="Q35" i="72"/>
  <c r="O35" i="72"/>
  <c r="M35" i="72"/>
  <c r="K35" i="72"/>
  <c r="I35" i="72"/>
  <c r="Z34" i="72"/>
  <c r="Y34" i="72"/>
  <c r="V34" i="72"/>
  <c r="U34" i="72"/>
  <c r="T34" i="72"/>
  <c r="R34" i="72"/>
  <c r="Q34" i="72"/>
  <c r="O34" i="72"/>
  <c r="M34" i="72"/>
  <c r="K34" i="72"/>
  <c r="I34" i="72"/>
  <c r="Z33" i="72"/>
  <c r="Y33" i="72"/>
  <c r="V33" i="72"/>
  <c r="U33" i="72"/>
  <c r="T33" i="72"/>
  <c r="R33" i="72"/>
  <c r="Q33" i="72"/>
  <c r="O33" i="72"/>
  <c r="M33" i="72"/>
  <c r="K33" i="72"/>
  <c r="I33" i="72"/>
  <c r="Z32" i="72"/>
  <c r="Y32" i="72"/>
  <c r="V32" i="72"/>
  <c r="U32" i="72"/>
  <c r="T32" i="72"/>
  <c r="R32" i="72"/>
  <c r="Q32" i="72"/>
  <c r="O32" i="72"/>
  <c r="M32" i="72"/>
  <c r="K32" i="72"/>
  <c r="I32" i="72"/>
  <c r="Z31" i="72"/>
  <c r="Y31" i="72"/>
  <c r="V31" i="72"/>
  <c r="U31" i="72"/>
  <c r="T31" i="72"/>
  <c r="R31" i="72"/>
  <c r="Q31" i="72"/>
  <c r="O31" i="72"/>
  <c r="M31" i="72"/>
  <c r="K31" i="72"/>
  <c r="I31" i="72"/>
  <c r="Z30" i="72"/>
  <c r="Y30" i="72"/>
  <c r="V30" i="72"/>
  <c r="U30" i="72"/>
  <c r="T30" i="72"/>
  <c r="R30" i="72"/>
  <c r="Q30" i="72"/>
  <c r="O30" i="72"/>
  <c r="M30" i="72"/>
  <c r="K30" i="72"/>
  <c r="I30" i="72"/>
  <c r="Z29" i="72"/>
  <c r="Y29" i="72"/>
  <c r="V29" i="72"/>
  <c r="U29" i="72"/>
  <c r="T29" i="72"/>
  <c r="R29" i="72"/>
  <c r="Q29" i="72"/>
  <c r="O29" i="72"/>
  <c r="M29" i="72"/>
  <c r="K29" i="72"/>
  <c r="I29" i="72"/>
  <c r="Z28" i="72"/>
  <c r="Y28" i="72"/>
  <c r="V28" i="72"/>
  <c r="U28" i="72"/>
  <c r="T28" i="72"/>
  <c r="R28" i="72"/>
  <c r="Q28" i="72"/>
  <c r="O28" i="72"/>
  <c r="M28" i="72"/>
  <c r="K28" i="72"/>
  <c r="I28" i="72"/>
  <c r="Z27" i="72"/>
  <c r="Y27" i="72"/>
  <c r="V27" i="72"/>
  <c r="U27" i="72"/>
  <c r="T27" i="72"/>
  <c r="R27" i="72"/>
  <c r="Q27" i="72"/>
  <c r="O27" i="72"/>
  <c r="M27" i="72"/>
  <c r="K27" i="72"/>
  <c r="I27" i="72"/>
  <c r="Z26" i="72"/>
  <c r="Y26" i="72"/>
  <c r="V26" i="72"/>
  <c r="U26" i="72"/>
  <c r="T26" i="72"/>
  <c r="R26" i="72"/>
  <c r="Q26" i="72"/>
  <c r="O26" i="72"/>
  <c r="M26" i="72"/>
  <c r="K26" i="72"/>
  <c r="I26" i="72"/>
  <c r="Z25" i="72"/>
  <c r="Y25" i="72"/>
  <c r="V25" i="72"/>
  <c r="U25" i="72"/>
  <c r="T25" i="72"/>
  <c r="R25" i="72"/>
  <c r="Q25" i="72"/>
  <c r="O25" i="72"/>
  <c r="M25" i="72"/>
  <c r="K25" i="72"/>
  <c r="I25" i="72"/>
  <c r="Z24" i="72"/>
  <c r="Y24" i="72"/>
  <c r="V24" i="72"/>
  <c r="U24" i="72"/>
  <c r="T24" i="72"/>
  <c r="R24" i="72"/>
  <c r="Q24" i="72"/>
  <c r="O24" i="72"/>
  <c r="M24" i="72"/>
  <c r="K24" i="72"/>
  <c r="I24" i="72"/>
  <c r="Z23" i="72"/>
  <c r="Y23" i="72"/>
  <c r="V23" i="72"/>
  <c r="U23" i="72"/>
  <c r="T23" i="72"/>
  <c r="R23" i="72"/>
  <c r="Q23" i="72"/>
  <c r="O23" i="72"/>
  <c r="M23" i="72"/>
  <c r="K23" i="72"/>
  <c r="I23" i="72"/>
  <c r="Z22" i="72"/>
  <c r="Y22" i="72"/>
  <c r="V22" i="72"/>
  <c r="U22" i="72"/>
  <c r="T22" i="72"/>
  <c r="R22" i="72"/>
  <c r="Q22" i="72"/>
  <c r="O22" i="72"/>
  <c r="M22" i="72"/>
  <c r="K22" i="72"/>
  <c r="I22" i="72"/>
  <c r="Z21" i="72"/>
  <c r="Y21" i="72"/>
  <c r="V21" i="72"/>
  <c r="U21" i="72"/>
  <c r="T21" i="72"/>
  <c r="R21" i="72"/>
  <c r="Q21" i="72"/>
  <c r="O21" i="72"/>
  <c r="M21" i="72"/>
  <c r="K21" i="72"/>
  <c r="I21" i="72"/>
  <c r="Z20" i="72"/>
  <c r="Y20" i="72"/>
  <c r="V20" i="72"/>
  <c r="U20" i="72"/>
  <c r="T20" i="72"/>
  <c r="R20" i="72"/>
  <c r="Q20" i="72"/>
  <c r="O20" i="72"/>
  <c r="M20" i="72"/>
  <c r="K20" i="72"/>
  <c r="I20" i="72"/>
  <c r="Z19" i="72"/>
  <c r="Y19" i="72"/>
  <c r="V19" i="72"/>
  <c r="U19" i="72"/>
  <c r="T19" i="72"/>
  <c r="R19" i="72"/>
  <c r="Q19" i="72"/>
  <c r="O19" i="72"/>
  <c r="M19" i="72"/>
  <c r="K19" i="72"/>
  <c r="I19" i="72"/>
  <c r="Z18" i="72"/>
  <c r="Y18" i="72"/>
  <c r="V18" i="72"/>
  <c r="U18" i="72"/>
  <c r="T18" i="72"/>
  <c r="R18" i="72"/>
  <c r="Q18" i="72"/>
  <c r="O18" i="72"/>
  <c r="M18" i="72"/>
  <c r="K18" i="72"/>
  <c r="I18" i="72"/>
  <c r="Z17" i="72"/>
  <c r="Y17" i="72"/>
  <c r="V17" i="72"/>
  <c r="U17" i="72"/>
  <c r="T17" i="72"/>
  <c r="R17" i="72"/>
  <c r="Q17" i="72"/>
  <c r="O17" i="72"/>
  <c r="M17" i="72"/>
  <c r="K17" i="72"/>
  <c r="I17" i="72"/>
  <c r="Z16" i="72"/>
  <c r="Y16" i="72"/>
  <c r="V16" i="72"/>
  <c r="U16" i="72"/>
  <c r="T16" i="72"/>
  <c r="R16" i="72"/>
  <c r="Q16" i="72"/>
  <c r="O16" i="72"/>
  <c r="M16" i="72"/>
  <c r="K16" i="72"/>
  <c r="I16" i="72"/>
  <c r="Z15" i="72"/>
  <c r="Y15" i="72"/>
  <c r="V15" i="72"/>
  <c r="U15" i="72"/>
  <c r="T15" i="72"/>
  <c r="R15" i="72"/>
  <c r="Q15" i="72"/>
  <c r="O15" i="72"/>
  <c r="M15" i="72"/>
  <c r="K15" i="72"/>
  <c r="I15" i="72"/>
  <c r="Z14" i="72"/>
  <c r="Y14" i="72"/>
  <c r="V14" i="72"/>
  <c r="T14" i="72"/>
  <c r="T11" i="72"/>
  <c r="S11" i="72"/>
  <c r="R11" i="72"/>
  <c r="T10" i="72"/>
  <c r="S10" i="72"/>
  <c r="R10" i="72"/>
  <c r="X42" i="71"/>
  <c r="Z47" i="76" s="1"/>
  <c r="X41" i="71"/>
  <c r="W40" i="71"/>
  <c r="S40" i="71"/>
  <c r="Z38" i="71"/>
  <c r="Y38" i="71"/>
  <c r="V38" i="71"/>
  <c r="U38" i="71"/>
  <c r="T38" i="71"/>
  <c r="R38" i="71"/>
  <c r="Q38" i="71"/>
  <c r="O38" i="71"/>
  <c r="M38" i="71"/>
  <c r="K38" i="71"/>
  <c r="I38" i="71"/>
  <c r="Z37" i="71"/>
  <c r="Y37" i="71"/>
  <c r="V37" i="71"/>
  <c r="U37" i="71"/>
  <c r="T37" i="71"/>
  <c r="R37" i="71"/>
  <c r="Q37" i="71"/>
  <c r="O37" i="71"/>
  <c r="M37" i="71"/>
  <c r="K37" i="71"/>
  <c r="I37" i="71"/>
  <c r="Z36" i="71"/>
  <c r="Y36" i="71"/>
  <c r="V36" i="71"/>
  <c r="U36" i="71"/>
  <c r="T36" i="71"/>
  <c r="R36" i="71"/>
  <c r="Q36" i="71"/>
  <c r="O36" i="71"/>
  <c r="M36" i="71"/>
  <c r="K36" i="71"/>
  <c r="I36" i="71"/>
  <c r="Z35" i="71"/>
  <c r="Y35" i="71"/>
  <c r="V35" i="71"/>
  <c r="U35" i="71"/>
  <c r="T35" i="71"/>
  <c r="R35" i="71"/>
  <c r="Q35" i="71"/>
  <c r="O35" i="71"/>
  <c r="M35" i="71"/>
  <c r="K35" i="71"/>
  <c r="I35" i="71"/>
  <c r="Z34" i="71"/>
  <c r="Y34" i="71"/>
  <c r="V34" i="71"/>
  <c r="U34" i="71"/>
  <c r="T34" i="71"/>
  <c r="R34" i="71"/>
  <c r="Q34" i="71"/>
  <c r="O34" i="71"/>
  <c r="M34" i="71"/>
  <c r="K34" i="71"/>
  <c r="I34" i="71"/>
  <c r="Z33" i="71"/>
  <c r="Y33" i="71"/>
  <c r="V33" i="71"/>
  <c r="U33" i="71"/>
  <c r="T33" i="71"/>
  <c r="R33" i="71"/>
  <c r="Q33" i="71"/>
  <c r="O33" i="71"/>
  <c r="M33" i="71"/>
  <c r="K33" i="71"/>
  <c r="I33" i="71"/>
  <c r="Z32" i="71"/>
  <c r="Y32" i="71"/>
  <c r="V32" i="71"/>
  <c r="U32" i="71"/>
  <c r="T32" i="71"/>
  <c r="R32" i="71"/>
  <c r="Q32" i="71"/>
  <c r="O32" i="71"/>
  <c r="M32" i="71"/>
  <c r="K32" i="71"/>
  <c r="I32" i="71"/>
  <c r="Z31" i="71"/>
  <c r="Y31" i="71"/>
  <c r="V31" i="71"/>
  <c r="U31" i="71"/>
  <c r="T31" i="71"/>
  <c r="R31" i="71"/>
  <c r="Q31" i="71"/>
  <c r="O31" i="71"/>
  <c r="M31" i="71"/>
  <c r="K31" i="71"/>
  <c r="I31" i="71"/>
  <c r="Z30" i="71"/>
  <c r="Y30" i="71"/>
  <c r="V30" i="71"/>
  <c r="U30" i="71"/>
  <c r="T30" i="71"/>
  <c r="R30" i="71"/>
  <c r="Q30" i="71"/>
  <c r="O30" i="71"/>
  <c r="M30" i="71"/>
  <c r="K30" i="71"/>
  <c r="I30" i="71"/>
  <c r="Z29" i="71"/>
  <c r="Y29" i="71"/>
  <c r="V29" i="71"/>
  <c r="U29" i="71"/>
  <c r="T29" i="71"/>
  <c r="R29" i="71"/>
  <c r="Q29" i="71"/>
  <c r="O29" i="71"/>
  <c r="M29" i="71"/>
  <c r="K29" i="71"/>
  <c r="I29" i="71"/>
  <c r="Z28" i="71"/>
  <c r="Y28" i="71"/>
  <c r="V28" i="71"/>
  <c r="U28" i="71"/>
  <c r="T28" i="71"/>
  <c r="R28" i="71"/>
  <c r="Q28" i="71"/>
  <c r="O28" i="71"/>
  <c r="M28" i="71"/>
  <c r="K28" i="71"/>
  <c r="I28" i="71"/>
  <c r="Z27" i="71"/>
  <c r="Y27" i="71"/>
  <c r="V27" i="71"/>
  <c r="U27" i="71"/>
  <c r="T27" i="71"/>
  <c r="R27" i="71"/>
  <c r="Q27" i="71"/>
  <c r="O27" i="71"/>
  <c r="M27" i="71"/>
  <c r="K27" i="71"/>
  <c r="I27" i="71"/>
  <c r="Z26" i="71"/>
  <c r="Y26" i="71"/>
  <c r="V26" i="71"/>
  <c r="U26" i="71"/>
  <c r="T26" i="71"/>
  <c r="R26" i="71"/>
  <c r="Q26" i="71"/>
  <c r="O26" i="71"/>
  <c r="M26" i="71"/>
  <c r="K26" i="71"/>
  <c r="I26" i="71"/>
  <c r="Z25" i="71"/>
  <c r="Y25" i="71"/>
  <c r="V25" i="71"/>
  <c r="U25" i="71"/>
  <c r="T25" i="71"/>
  <c r="R25" i="71"/>
  <c r="Q25" i="71"/>
  <c r="O25" i="71"/>
  <c r="M25" i="71"/>
  <c r="K25" i="71"/>
  <c r="I25" i="71"/>
  <c r="Z24" i="71"/>
  <c r="Y24" i="71"/>
  <c r="V24" i="71"/>
  <c r="U24" i="71"/>
  <c r="T24" i="71"/>
  <c r="R24" i="71"/>
  <c r="Q24" i="71"/>
  <c r="O24" i="71"/>
  <c r="M24" i="71"/>
  <c r="K24" i="71"/>
  <c r="I24" i="71"/>
  <c r="Z23" i="71"/>
  <c r="Y23" i="71"/>
  <c r="V23" i="71"/>
  <c r="U23" i="71"/>
  <c r="T23" i="71"/>
  <c r="R23" i="71"/>
  <c r="Q23" i="71"/>
  <c r="O23" i="71"/>
  <c r="M23" i="71"/>
  <c r="K23" i="71"/>
  <c r="I23" i="71"/>
  <c r="Z22" i="71"/>
  <c r="Y22" i="71"/>
  <c r="V22" i="71"/>
  <c r="U22" i="71"/>
  <c r="T22" i="71"/>
  <c r="R22" i="71"/>
  <c r="Q22" i="71"/>
  <c r="O22" i="71"/>
  <c r="M22" i="71"/>
  <c r="K22" i="71"/>
  <c r="I22" i="71"/>
  <c r="Z21" i="71"/>
  <c r="Y21" i="71"/>
  <c r="V21" i="71"/>
  <c r="U21" i="71"/>
  <c r="T21" i="71"/>
  <c r="R21" i="71"/>
  <c r="Q21" i="71"/>
  <c r="O21" i="71"/>
  <c r="M21" i="71"/>
  <c r="K21" i="71"/>
  <c r="I21" i="71"/>
  <c r="Z20" i="71"/>
  <c r="Y20" i="71"/>
  <c r="V20" i="71"/>
  <c r="U20" i="71"/>
  <c r="T20" i="71"/>
  <c r="R20" i="71"/>
  <c r="Q20" i="71"/>
  <c r="O20" i="71"/>
  <c r="M20" i="71"/>
  <c r="K20" i="71"/>
  <c r="I20" i="71"/>
  <c r="Z19" i="71"/>
  <c r="Y19" i="71"/>
  <c r="V19" i="71"/>
  <c r="U19" i="71"/>
  <c r="T19" i="71"/>
  <c r="R19" i="71"/>
  <c r="Q19" i="71"/>
  <c r="O19" i="71"/>
  <c r="M19" i="71"/>
  <c r="K19" i="71"/>
  <c r="I19" i="71"/>
  <c r="Z18" i="71"/>
  <c r="Y18" i="71"/>
  <c r="V18" i="71"/>
  <c r="U18" i="71"/>
  <c r="T18" i="71"/>
  <c r="R18" i="71"/>
  <c r="Q18" i="71"/>
  <c r="O18" i="71"/>
  <c r="M18" i="71"/>
  <c r="K18" i="71"/>
  <c r="I18" i="71"/>
  <c r="Z17" i="71"/>
  <c r="Y17" i="71"/>
  <c r="V17" i="71"/>
  <c r="U17" i="71"/>
  <c r="T17" i="71"/>
  <c r="R17" i="71"/>
  <c r="Q17" i="71"/>
  <c r="O17" i="71"/>
  <c r="M17" i="71"/>
  <c r="K17" i="71"/>
  <c r="I17" i="71"/>
  <c r="Z16" i="71"/>
  <c r="Y16" i="71"/>
  <c r="V16" i="71"/>
  <c r="U16" i="71"/>
  <c r="T16" i="71"/>
  <c r="R16" i="71"/>
  <c r="Q16" i="71"/>
  <c r="O16" i="71"/>
  <c r="M16" i="71"/>
  <c r="K16" i="71"/>
  <c r="I16" i="71"/>
  <c r="Z15" i="71"/>
  <c r="Y15" i="71"/>
  <c r="V15" i="71"/>
  <c r="U15" i="71"/>
  <c r="T15" i="71"/>
  <c r="R15" i="71"/>
  <c r="Q15" i="71"/>
  <c r="O15" i="71"/>
  <c r="M15" i="71"/>
  <c r="K15" i="71"/>
  <c r="I15" i="71"/>
  <c r="Z14" i="71"/>
  <c r="Y14" i="71"/>
  <c r="V14" i="71"/>
  <c r="T14" i="71"/>
  <c r="T11" i="71"/>
  <c r="S11" i="71"/>
  <c r="R11" i="71"/>
  <c r="T10" i="71"/>
  <c r="S10" i="71"/>
  <c r="R10" i="71"/>
  <c r="X42" i="70"/>
  <c r="Z46" i="76" s="1"/>
  <c r="X41" i="70"/>
  <c r="W40" i="70"/>
  <c r="S40" i="70"/>
  <c r="Z38" i="70"/>
  <c r="Y38" i="70"/>
  <c r="V38" i="70"/>
  <c r="U38" i="70"/>
  <c r="T38" i="70"/>
  <c r="R38" i="70"/>
  <c r="Q38" i="70"/>
  <c r="O38" i="70"/>
  <c r="M38" i="70"/>
  <c r="K38" i="70"/>
  <c r="I38" i="70"/>
  <c r="Z37" i="70"/>
  <c r="Y37" i="70"/>
  <c r="V37" i="70"/>
  <c r="U37" i="70"/>
  <c r="T37" i="70"/>
  <c r="R37" i="70"/>
  <c r="Q37" i="70"/>
  <c r="O37" i="70"/>
  <c r="M37" i="70"/>
  <c r="K37" i="70"/>
  <c r="I37" i="70"/>
  <c r="Z36" i="70"/>
  <c r="Y36" i="70"/>
  <c r="V36" i="70"/>
  <c r="U36" i="70"/>
  <c r="T36" i="70"/>
  <c r="R36" i="70"/>
  <c r="Q36" i="70"/>
  <c r="O36" i="70"/>
  <c r="M36" i="70"/>
  <c r="K36" i="70"/>
  <c r="I36" i="70"/>
  <c r="Z35" i="70"/>
  <c r="Y35" i="70"/>
  <c r="V35" i="70"/>
  <c r="U35" i="70"/>
  <c r="T35" i="70"/>
  <c r="R35" i="70"/>
  <c r="Q35" i="70"/>
  <c r="O35" i="70"/>
  <c r="M35" i="70"/>
  <c r="K35" i="70"/>
  <c r="I35" i="70"/>
  <c r="Z34" i="70"/>
  <c r="Y34" i="70"/>
  <c r="V34" i="70"/>
  <c r="U34" i="70"/>
  <c r="T34" i="70"/>
  <c r="R34" i="70"/>
  <c r="Q34" i="70"/>
  <c r="O34" i="70"/>
  <c r="M34" i="70"/>
  <c r="K34" i="70"/>
  <c r="I34" i="70"/>
  <c r="Z33" i="70"/>
  <c r="Y33" i="70"/>
  <c r="V33" i="70"/>
  <c r="U33" i="70"/>
  <c r="T33" i="70"/>
  <c r="R33" i="70"/>
  <c r="Q33" i="70"/>
  <c r="O33" i="70"/>
  <c r="M33" i="70"/>
  <c r="K33" i="70"/>
  <c r="I33" i="70"/>
  <c r="Z32" i="70"/>
  <c r="Y32" i="70"/>
  <c r="V32" i="70"/>
  <c r="U32" i="70"/>
  <c r="T32" i="70"/>
  <c r="R32" i="70"/>
  <c r="Q32" i="70"/>
  <c r="O32" i="70"/>
  <c r="M32" i="70"/>
  <c r="K32" i="70"/>
  <c r="I32" i="70"/>
  <c r="Z31" i="70"/>
  <c r="Y31" i="70"/>
  <c r="V31" i="70"/>
  <c r="U31" i="70"/>
  <c r="T31" i="70"/>
  <c r="R31" i="70"/>
  <c r="Q31" i="70"/>
  <c r="O31" i="70"/>
  <c r="M31" i="70"/>
  <c r="K31" i="70"/>
  <c r="I31" i="70"/>
  <c r="Z30" i="70"/>
  <c r="Y30" i="70"/>
  <c r="V30" i="70"/>
  <c r="U30" i="70"/>
  <c r="T30" i="70"/>
  <c r="R30" i="70"/>
  <c r="Q30" i="70"/>
  <c r="O30" i="70"/>
  <c r="M30" i="70"/>
  <c r="K30" i="70"/>
  <c r="I30" i="70"/>
  <c r="Z29" i="70"/>
  <c r="Y29" i="70"/>
  <c r="V29" i="70"/>
  <c r="U29" i="70"/>
  <c r="T29" i="70"/>
  <c r="R29" i="70"/>
  <c r="Q29" i="70"/>
  <c r="O29" i="70"/>
  <c r="M29" i="70"/>
  <c r="K29" i="70"/>
  <c r="I29" i="70"/>
  <c r="Z28" i="70"/>
  <c r="Y28" i="70"/>
  <c r="V28" i="70"/>
  <c r="U28" i="70"/>
  <c r="T28" i="70"/>
  <c r="R28" i="70"/>
  <c r="Q28" i="70"/>
  <c r="O28" i="70"/>
  <c r="M28" i="70"/>
  <c r="K28" i="70"/>
  <c r="I28" i="70"/>
  <c r="Z27" i="70"/>
  <c r="Y27" i="70"/>
  <c r="V27" i="70"/>
  <c r="U27" i="70"/>
  <c r="T27" i="70"/>
  <c r="R27" i="70"/>
  <c r="Q27" i="70"/>
  <c r="O27" i="70"/>
  <c r="M27" i="70"/>
  <c r="K27" i="70"/>
  <c r="I27" i="70"/>
  <c r="Z26" i="70"/>
  <c r="Y26" i="70"/>
  <c r="V26" i="70"/>
  <c r="U26" i="70"/>
  <c r="T26" i="70"/>
  <c r="R26" i="70"/>
  <c r="Q26" i="70"/>
  <c r="O26" i="70"/>
  <c r="M26" i="70"/>
  <c r="K26" i="70"/>
  <c r="I26" i="70"/>
  <c r="Z25" i="70"/>
  <c r="Y25" i="70"/>
  <c r="V25" i="70"/>
  <c r="U25" i="70"/>
  <c r="T25" i="70"/>
  <c r="R25" i="70"/>
  <c r="Q25" i="70"/>
  <c r="O25" i="70"/>
  <c r="M25" i="70"/>
  <c r="K25" i="70"/>
  <c r="I25" i="70"/>
  <c r="Z24" i="70"/>
  <c r="Y24" i="70"/>
  <c r="V24" i="70"/>
  <c r="U24" i="70"/>
  <c r="T24" i="70"/>
  <c r="R24" i="70"/>
  <c r="Q24" i="70"/>
  <c r="O24" i="70"/>
  <c r="M24" i="70"/>
  <c r="K24" i="70"/>
  <c r="I24" i="70"/>
  <c r="Z23" i="70"/>
  <c r="Y23" i="70"/>
  <c r="V23" i="70"/>
  <c r="U23" i="70"/>
  <c r="T23" i="70"/>
  <c r="R23" i="70"/>
  <c r="Q23" i="70"/>
  <c r="O23" i="70"/>
  <c r="M23" i="70"/>
  <c r="K23" i="70"/>
  <c r="I23" i="70"/>
  <c r="Z22" i="70"/>
  <c r="Y22" i="70"/>
  <c r="V22" i="70"/>
  <c r="U22" i="70"/>
  <c r="T22" i="70"/>
  <c r="R22" i="70"/>
  <c r="Q22" i="70"/>
  <c r="O22" i="70"/>
  <c r="M22" i="70"/>
  <c r="K22" i="70"/>
  <c r="I22" i="70"/>
  <c r="Z21" i="70"/>
  <c r="Y21" i="70"/>
  <c r="V21" i="70"/>
  <c r="U21" i="70"/>
  <c r="T21" i="70"/>
  <c r="R21" i="70"/>
  <c r="Q21" i="70"/>
  <c r="O21" i="70"/>
  <c r="M21" i="70"/>
  <c r="K21" i="70"/>
  <c r="I21" i="70"/>
  <c r="Z20" i="70"/>
  <c r="Y20" i="70"/>
  <c r="V20" i="70"/>
  <c r="U20" i="70"/>
  <c r="T20" i="70"/>
  <c r="R20" i="70"/>
  <c r="Q20" i="70"/>
  <c r="O20" i="70"/>
  <c r="M20" i="70"/>
  <c r="K20" i="70"/>
  <c r="I20" i="70"/>
  <c r="Z19" i="70"/>
  <c r="Y19" i="70"/>
  <c r="V19" i="70"/>
  <c r="U19" i="70"/>
  <c r="T19" i="70"/>
  <c r="R19" i="70"/>
  <c r="Q19" i="70"/>
  <c r="O19" i="70"/>
  <c r="M19" i="70"/>
  <c r="K19" i="70"/>
  <c r="I19" i="70"/>
  <c r="Z18" i="70"/>
  <c r="Y18" i="70"/>
  <c r="V18" i="70"/>
  <c r="U18" i="70"/>
  <c r="T18" i="70"/>
  <c r="R18" i="70"/>
  <c r="Q18" i="70"/>
  <c r="O18" i="70"/>
  <c r="M18" i="70"/>
  <c r="K18" i="70"/>
  <c r="I18" i="70"/>
  <c r="Z17" i="70"/>
  <c r="Y17" i="70"/>
  <c r="V17" i="70"/>
  <c r="U17" i="70"/>
  <c r="T17" i="70"/>
  <c r="R17" i="70"/>
  <c r="Q17" i="70"/>
  <c r="O17" i="70"/>
  <c r="M17" i="70"/>
  <c r="K17" i="70"/>
  <c r="I17" i="70"/>
  <c r="Z16" i="70"/>
  <c r="Y16" i="70"/>
  <c r="V16" i="70"/>
  <c r="U16" i="70"/>
  <c r="T16" i="70"/>
  <c r="R16" i="70"/>
  <c r="Q16" i="70"/>
  <c r="O16" i="70"/>
  <c r="M16" i="70"/>
  <c r="K16" i="70"/>
  <c r="I16" i="70"/>
  <c r="Z15" i="70"/>
  <c r="Y15" i="70"/>
  <c r="V15" i="70"/>
  <c r="U15" i="70"/>
  <c r="T15" i="70"/>
  <c r="R15" i="70"/>
  <c r="Q15" i="70"/>
  <c r="O15" i="70"/>
  <c r="M15" i="70"/>
  <c r="K15" i="70"/>
  <c r="I15" i="70"/>
  <c r="Z14" i="70"/>
  <c r="Y14" i="70"/>
  <c r="V14" i="70"/>
  <c r="T14" i="70"/>
  <c r="T11" i="70"/>
  <c r="S11" i="70"/>
  <c r="R11" i="70"/>
  <c r="T10" i="70"/>
  <c r="S10" i="70"/>
  <c r="R10" i="70"/>
  <c r="X42" i="69"/>
  <c r="Z45" i="76" s="1"/>
  <c r="X41" i="69"/>
  <c r="W40" i="69"/>
  <c r="S40" i="69"/>
  <c r="Z38" i="69"/>
  <c r="V38" i="69"/>
  <c r="U38" i="69"/>
  <c r="T38" i="69"/>
  <c r="R38" i="69"/>
  <c r="Q38" i="69"/>
  <c r="O38" i="69"/>
  <c r="M38" i="69"/>
  <c r="K38" i="69"/>
  <c r="I38" i="69"/>
  <c r="Z37" i="69"/>
  <c r="Y37" i="69"/>
  <c r="V37" i="69"/>
  <c r="U37" i="69"/>
  <c r="T37" i="69"/>
  <c r="R37" i="69"/>
  <c r="Q37" i="69"/>
  <c r="O37" i="69"/>
  <c r="M37" i="69"/>
  <c r="K37" i="69"/>
  <c r="I37" i="69"/>
  <c r="Z36" i="69"/>
  <c r="Y36" i="69"/>
  <c r="V36" i="69"/>
  <c r="U36" i="69"/>
  <c r="T36" i="69"/>
  <c r="R36" i="69"/>
  <c r="Q36" i="69"/>
  <c r="O36" i="69"/>
  <c r="M36" i="69"/>
  <c r="K36" i="69"/>
  <c r="I36" i="69"/>
  <c r="Z35" i="69"/>
  <c r="Y35" i="69"/>
  <c r="V35" i="69"/>
  <c r="U35" i="69"/>
  <c r="T35" i="69"/>
  <c r="R35" i="69"/>
  <c r="Q35" i="69"/>
  <c r="O35" i="69"/>
  <c r="M35" i="69"/>
  <c r="K35" i="69"/>
  <c r="I35" i="69"/>
  <c r="Z34" i="69"/>
  <c r="Y34" i="69"/>
  <c r="V34" i="69"/>
  <c r="U34" i="69"/>
  <c r="T34" i="69"/>
  <c r="R34" i="69"/>
  <c r="Q34" i="69"/>
  <c r="O34" i="69"/>
  <c r="M34" i="69"/>
  <c r="K34" i="69"/>
  <c r="I34" i="69"/>
  <c r="Z33" i="69"/>
  <c r="Y33" i="69"/>
  <c r="V33" i="69"/>
  <c r="U33" i="69"/>
  <c r="T33" i="69"/>
  <c r="R33" i="69"/>
  <c r="Q33" i="69"/>
  <c r="O33" i="69"/>
  <c r="M33" i="69"/>
  <c r="K33" i="69"/>
  <c r="I33" i="69"/>
  <c r="Z32" i="69"/>
  <c r="Y32" i="69"/>
  <c r="V32" i="69"/>
  <c r="U32" i="69"/>
  <c r="T32" i="69"/>
  <c r="R32" i="69"/>
  <c r="Q32" i="69"/>
  <c r="O32" i="69"/>
  <c r="M32" i="69"/>
  <c r="K32" i="69"/>
  <c r="I32" i="69"/>
  <c r="Z31" i="69"/>
  <c r="Y31" i="69"/>
  <c r="V31" i="69"/>
  <c r="U31" i="69"/>
  <c r="T31" i="69"/>
  <c r="R31" i="69"/>
  <c r="Q31" i="69"/>
  <c r="O31" i="69"/>
  <c r="M31" i="69"/>
  <c r="K31" i="69"/>
  <c r="I31" i="69"/>
  <c r="Z30" i="69"/>
  <c r="Y30" i="69"/>
  <c r="V30" i="69"/>
  <c r="U30" i="69"/>
  <c r="T30" i="69"/>
  <c r="R30" i="69"/>
  <c r="Q30" i="69"/>
  <c r="O30" i="69"/>
  <c r="M30" i="69"/>
  <c r="K30" i="69"/>
  <c r="I30" i="69"/>
  <c r="Z29" i="69"/>
  <c r="Y29" i="69"/>
  <c r="V29" i="69"/>
  <c r="U29" i="69"/>
  <c r="T29" i="69"/>
  <c r="R29" i="69"/>
  <c r="Q29" i="69"/>
  <c r="O29" i="69"/>
  <c r="M29" i="69"/>
  <c r="K29" i="69"/>
  <c r="I29" i="69"/>
  <c r="Z28" i="69"/>
  <c r="Y28" i="69"/>
  <c r="V28" i="69"/>
  <c r="U28" i="69"/>
  <c r="T28" i="69"/>
  <c r="R28" i="69"/>
  <c r="Q28" i="69"/>
  <c r="O28" i="69"/>
  <c r="M28" i="69"/>
  <c r="K28" i="69"/>
  <c r="I28" i="69"/>
  <c r="Z27" i="69"/>
  <c r="Y27" i="69"/>
  <c r="V27" i="69"/>
  <c r="U27" i="69"/>
  <c r="T27" i="69"/>
  <c r="R27" i="69"/>
  <c r="Q27" i="69"/>
  <c r="O27" i="69"/>
  <c r="M27" i="69"/>
  <c r="K27" i="69"/>
  <c r="I27" i="69"/>
  <c r="Z26" i="69"/>
  <c r="Y26" i="69"/>
  <c r="V26" i="69"/>
  <c r="U26" i="69"/>
  <c r="T26" i="69"/>
  <c r="R26" i="69"/>
  <c r="Q26" i="69"/>
  <c r="O26" i="69"/>
  <c r="M26" i="69"/>
  <c r="K26" i="69"/>
  <c r="I26" i="69"/>
  <c r="Z25" i="69"/>
  <c r="Y25" i="69"/>
  <c r="V25" i="69"/>
  <c r="U25" i="69"/>
  <c r="T25" i="69"/>
  <c r="R25" i="69"/>
  <c r="Q25" i="69"/>
  <c r="O25" i="69"/>
  <c r="M25" i="69"/>
  <c r="K25" i="69"/>
  <c r="I25" i="69"/>
  <c r="Z24" i="69"/>
  <c r="Y24" i="69"/>
  <c r="V24" i="69"/>
  <c r="U24" i="69"/>
  <c r="T24" i="69"/>
  <c r="R24" i="69"/>
  <c r="Q24" i="69"/>
  <c r="O24" i="69"/>
  <c r="M24" i="69"/>
  <c r="K24" i="69"/>
  <c r="I24" i="69"/>
  <c r="Z23" i="69"/>
  <c r="Y23" i="69"/>
  <c r="V23" i="69"/>
  <c r="U23" i="69"/>
  <c r="T23" i="69"/>
  <c r="R23" i="69"/>
  <c r="Q23" i="69"/>
  <c r="O23" i="69"/>
  <c r="M23" i="69"/>
  <c r="K23" i="69"/>
  <c r="I23" i="69"/>
  <c r="Z22" i="69"/>
  <c r="Y22" i="69"/>
  <c r="V22" i="69"/>
  <c r="U22" i="69"/>
  <c r="T22" i="69"/>
  <c r="R22" i="69"/>
  <c r="Q22" i="69"/>
  <c r="O22" i="69"/>
  <c r="M22" i="69"/>
  <c r="K22" i="69"/>
  <c r="I22" i="69"/>
  <c r="Z21" i="69"/>
  <c r="Y21" i="69"/>
  <c r="V21" i="69"/>
  <c r="U21" i="69"/>
  <c r="T21" i="69"/>
  <c r="R21" i="69"/>
  <c r="Q21" i="69"/>
  <c r="O21" i="69"/>
  <c r="M21" i="69"/>
  <c r="K21" i="69"/>
  <c r="I21" i="69"/>
  <c r="Z20" i="69"/>
  <c r="Y20" i="69"/>
  <c r="V20" i="69"/>
  <c r="U20" i="69"/>
  <c r="T20" i="69"/>
  <c r="R20" i="69"/>
  <c r="Q20" i="69"/>
  <c r="O20" i="69"/>
  <c r="M20" i="69"/>
  <c r="K20" i="69"/>
  <c r="I20" i="69"/>
  <c r="Z19" i="69"/>
  <c r="Y19" i="69"/>
  <c r="V19" i="69"/>
  <c r="U19" i="69"/>
  <c r="T19" i="69"/>
  <c r="R19" i="69"/>
  <c r="Q19" i="69"/>
  <c r="O19" i="69"/>
  <c r="M19" i="69"/>
  <c r="K19" i="69"/>
  <c r="I19" i="69"/>
  <c r="Z18" i="69"/>
  <c r="Y18" i="69"/>
  <c r="V18" i="69"/>
  <c r="U18" i="69"/>
  <c r="T18" i="69"/>
  <c r="R18" i="69"/>
  <c r="Q18" i="69"/>
  <c r="O18" i="69"/>
  <c r="M18" i="69"/>
  <c r="K18" i="69"/>
  <c r="I18" i="69"/>
  <c r="Z17" i="69"/>
  <c r="Y17" i="69"/>
  <c r="V17" i="69"/>
  <c r="U17" i="69"/>
  <c r="T17" i="69"/>
  <c r="R17" i="69"/>
  <c r="Q17" i="69"/>
  <c r="O17" i="69"/>
  <c r="M17" i="69"/>
  <c r="K17" i="69"/>
  <c r="I17" i="69"/>
  <c r="Z16" i="69"/>
  <c r="Y16" i="69"/>
  <c r="V16" i="69"/>
  <c r="U16" i="69"/>
  <c r="T16" i="69"/>
  <c r="R16" i="69"/>
  <c r="Q16" i="69"/>
  <c r="O16" i="69"/>
  <c r="M16" i="69"/>
  <c r="K16" i="69"/>
  <c r="I16" i="69"/>
  <c r="Z15" i="69"/>
  <c r="Y15" i="69"/>
  <c r="V15" i="69"/>
  <c r="U15" i="69"/>
  <c r="T15" i="69"/>
  <c r="R15" i="69"/>
  <c r="Q15" i="69"/>
  <c r="O15" i="69"/>
  <c r="M15" i="69"/>
  <c r="K15" i="69"/>
  <c r="I15" i="69"/>
  <c r="Z14" i="69"/>
  <c r="Y14" i="69"/>
  <c r="V14" i="69"/>
  <c r="T14" i="69"/>
  <c r="T11" i="69"/>
  <c r="S11" i="69"/>
  <c r="R11" i="69"/>
  <c r="T10" i="69"/>
  <c r="S10" i="69"/>
  <c r="R10" i="69"/>
  <c r="X42" i="68"/>
  <c r="Z44" i="76" s="1"/>
  <c r="X41" i="68"/>
  <c r="W40" i="68"/>
  <c r="S40" i="68"/>
  <c r="Z38" i="68"/>
  <c r="V38" i="68"/>
  <c r="U38" i="68"/>
  <c r="T38" i="68"/>
  <c r="R38" i="68"/>
  <c r="Q38" i="68"/>
  <c r="O38" i="68"/>
  <c r="M38" i="68"/>
  <c r="K38" i="68"/>
  <c r="I38" i="68"/>
  <c r="Z37" i="68"/>
  <c r="Y37" i="68"/>
  <c r="V37" i="68"/>
  <c r="U37" i="68"/>
  <c r="T37" i="68"/>
  <c r="R37" i="68"/>
  <c r="Q37" i="68"/>
  <c r="O37" i="68"/>
  <c r="M37" i="68"/>
  <c r="K37" i="68"/>
  <c r="I37" i="68"/>
  <c r="Z36" i="68"/>
  <c r="Y36" i="68"/>
  <c r="V36" i="68"/>
  <c r="U36" i="68"/>
  <c r="T36" i="68"/>
  <c r="R36" i="68"/>
  <c r="Q36" i="68"/>
  <c r="O36" i="68"/>
  <c r="M36" i="68"/>
  <c r="K36" i="68"/>
  <c r="I36" i="68"/>
  <c r="Z35" i="68"/>
  <c r="Y35" i="68"/>
  <c r="V35" i="68"/>
  <c r="U35" i="68"/>
  <c r="T35" i="68"/>
  <c r="R35" i="68"/>
  <c r="Q35" i="68"/>
  <c r="O35" i="68"/>
  <c r="M35" i="68"/>
  <c r="K35" i="68"/>
  <c r="I35" i="68"/>
  <c r="Z34" i="68"/>
  <c r="Y34" i="68"/>
  <c r="V34" i="68"/>
  <c r="U34" i="68"/>
  <c r="T34" i="68"/>
  <c r="R34" i="68"/>
  <c r="Q34" i="68"/>
  <c r="O34" i="68"/>
  <c r="M34" i="68"/>
  <c r="K34" i="68"/>
  <c r="I34" i="68"/>
  <c r="Z33" i="68"/>
  <c r="Y33" i="68"/>
  <c r="V33" i="68"/>
  <c r="U33" i="68"/>
  <c r="T33" i="68"/>
  <c r="R33" i="68"/>
  <c r="Q33" i="68"/>
  <c r="O33" i="68"/>
  <c r="M33" i="68"/>
  <c r="K33" i="68"/>
  <c r="I33" i="68"/>
  <c r="Z32" i="68"/>
  <c r="Y32" i="68"/>
  <c r="V32" i="68"/>
  <c r="U32" i="68"/>
  <c r="T32" i="68"/>
  <c r="R32" i="68"/>
  <c r="Q32" i="68"/>
  <c r="O32" i="68"/>
  <c r="M32" i="68"/>
  <c r="K32" i="68"/>
  <c r="I32" i="68"/>
  <c r="Z31" i="68"/>
  <c r="Y31" i="68"/>
  <c r="V31" i="68"/>
  <c r="U31" i="68"/>
  <c r="T31" i="68"/>
  <c r="R31" i="68"/>
  <c r="Q31" i="68"/>
  <c r="O31" i="68"/>
  <c r="M31" i="68"/>
  <c r="K31" i="68"/>
  <c r="I31" i="68"/>
  <c r="Z30" i="68"/>
  <c r="Y30" i="68"/>
  <c r="V30" i="68"/>
  <c r="U30" i="68"/>
  <c r="T30" i="68"/>
  <c r="R30" i="68"/>
  <c r="Q30" i="68"/>
  <c r="O30" i="68"/>
  <c r="M30" i="68"/>
  <c r="K30" i="68"/>
  <c r="I30" i="68"/>
  <c r="Z29" i="68"/>
  <c r="Y29" i="68"/>
  <c r="V29" i="68"/>
  <c r="U29" i="68"/>
  <c r="T29" i="68"/>
  <c r="R29" i="68"/>
  <c r="Q29" i="68"/>
  <c r="O29" i="68"/>
  <c r="M29" i="68"/>
  <c r="K29" i="68"/>
  <c r="I29" i="68"/>
  <c r="Z28" i="68"/>
  <c r="Y28" i="68"/>
  <c r="V28" i="68"/>
  <c r="U28" i="68"/>
  <c r="T28" i="68"/>
  <c r="R28" i="68"/>
  <c r="Q28" i="68"/>
  <c r="O28" i="68"/>
  <c r="M28" i="68"/>
  <c r="K28" i="68"/>
  <c r="I28" i="68"/>
  <c r="Z27" i="68"/>
  <c r="Y27" i="68"/>
  <c r="V27" i="68"/>
  <c r="U27" i="68"/>
  <c r="T27" i="68"/>
  <c r="R27" i="68"/>
  <c r="Q27" i="68"/>
  <c r="O27" i="68"/>
  <c r="M27" i="68"/>
  <c r="K27" i="68"/>
  <c r="I27" i="68"/>
  <c r="Z26" i="68"/>
  <c r="Y26" i="68"/>
  <c r="V26" i="68"/>
  <c r="U26" i="68"/>
  <c r="T26" i="68"/>
  <c r="R26" i="68"/>
  <c r="Q26" i="68"/>
  <c r="O26" i="68"/>
  <c r="M26" i="68"/>
  <c r="K26" i="68"/>
  <c r="I26" i="68"/>
  <c r="Z25" i="68"/>
  <c r="Y25" i="68"/>
  <c r="V25" i="68"/>
  <c r="U25" i="68"/>
  <c r="T25" i="68"/>
  <c r="R25" i="68"/>
  <c r="Q25" i="68"/>
  <c r="O25" i="68"/>
  <c r="M25" i="68"/>
  <c r="K25" i="68"/>
  <c r="I25" i="68"/>
  <c r="Z24" i="68"/>
  <c r="Y24" i="68"/>
  <c r="V24" i="68"/>
  <c r="U24" i="68"/>
  <c r="T24" i="68"/>
  <c r="R24" i="68"/>
  <c r="Q24" i="68"/>
  <c r="O24" i="68"/>
  <c r="M24" i="68"/>
  <c r="K24" i="68"/>
  <c r="I24" i="68"/>
  <c r="Z23" i="68"/>
  <c r="Y23" i="68"/>
  <c r="V23" i="68"/>
  <c r="U23" i="68"/>
  <c r="T23" i="68"/>
  <c r="R23" i="68"/>
  <c r="Q23" i="68"/>
  <c r="O23" i="68"/>
  <c r="M23" i="68"/>
  <c r="K23" i="68"/>
  <c r="I23" i="68"/>
  <c r="Z22" i="68"/>
  <c r="Y22" i="68"/>
  <c r="V22" i="68"/>
  <c r="U22" i="68"/>
  <c r="T22" i="68"/>
  <c r="R22" i="68"/>
  <c r="Q22" i="68"/>
  <c r="O22" i="68"/>
  <c r="M22" i="68"/>
  <c r="K22" i="68"/>
  <c r="I22" i="68"/>
  <c r="Z21" i="68"/>
  <c r="Y21" i="68"/>
  <c r="V21" i="68"/>
  <c r="U21" i="68"/>
  <c r="T21" i="68"/>
  <c r="R21" i="68"/>
  <c r="Q21" i="68"/>
  <c r="O21" i="68"/>
  <c r="M21" i="68"/>
  <c r="K21" i="68"/>
  <c r="I21" i="68"/>
  <c r="Z20" i="68"/>
  <c r="Y20" i="68"/>
  <c r="V20" i="68"/>
  <c r="U20" i="68"/>
  <c r="T20" i="68"/>
  <c r="R20" i="68"/>
  <c r="Q20" i="68"/>
  <c r="O20" i="68"/>
  <c r="M20" i="68"/>
  <c r="K20" i="68"/>
  <c r="I20" i="68"/>
  <c r="Z19" i="68"/>
  <c r="Y19" i="68"/>
  <c r="V19" i="68"/>
  <c r="U19" i="68"/>
  <c r="T19" i="68"/>
  <c r="R19" i="68"/>
  <c r="Q19" i="68"/>
  <c r="O19" i="68"/>
  <c r="M19" i="68"/>
  <c r="K19" i="68"/>
  <c r="I19" i="68"/>
  <c r="Z18" i="68"/>
  <c r="Y18" i="68"/>
  <c r="V18" i="68"/>
  <c r="U18" i="68"/>
  <c r="T18" i="68"/>
  <c r="R18" i="68"/>
  <c r="Q18" i="68"/>
  <c r="O18" i="68"/>
  <c r="M18" i="68"/>
  <c r="K18" i="68"/>
  <c r="I18" i="68"/>
  <c r="Z17" i="68"/>
  <c r="Y17" i="68"/>
  <c r="V17" i="68"/>
  <c r="U17" i="68"/>
  <c r="T17" i="68"/>
  <c r="R17" i="68"/>
  <c r="Q17" i="68"/>
  <c r="O17" i="68"/>
  <c r="M17" i="68"/>
  <c r="K17" i="68"/>
  <c r="I17" i="68"/>
  <c r="Z16" i="68"/>
  <c r="Y16" i="68"/>
  <c r="V16" i="68"/>
  <c r="U16" i="68"/>
  <c r="T16" i="68"/>
  <c r="R16" i="68"/>
  <c r="Q16" i="68"/>
  <c r="O16" i="68"/>
  <c r="M16" i="68"/>
  <c r="K16" i="68"/>
  <c r="I16" i="68"/>
  <c r="Z15" i="68"/>
  <c r="Y15" i="68"/>
  <c r="V15" i="68"/>
  <c r="U15" i="68"/>
  <c r="T15" i="68"/>
  <c r="R15" i="68"/>
  <c r="Q15" i="68"/>
  <c r="O15" i="68"/>
  <c r="M15" i="68"/>
  <c r="K15" i="68"/>
  <c r="I15" i="68"/>
  <c r="Z14" i="68"/>
  <c r="Y14" i="68"/>
  <c r="V14" i="68"/>
  <c r="T14" i="68"/>
  <c r="T11" i="68"/>
  <c r="S11" i="68"/>
  <c r="R11" i="68"/>
  <c r="T10" i="68"/>
  <c r="S10" i="68"/>
  <c r="R10" i="68"/>
  <c r="W40" i="67"/>
  <c r="S40" i="67"/>
  <c r="Z38" i="67"/>
  <c r="V38" i="67"/>
  <c r="U38" i="67"/>
  <c r="T38" i="67"/>
  <c r="R38" i="67"/>
  <c r="Q38" i="67"/>
  <c r="O38" i="67"/>
  <c r="M38" i="67"/>
  <c r="K38" i="67"/>
  <c r="I38" i="67"/>
  <c r="Z37" i="67"/>
  <c r="Y37" i="67"/>
  <c r="V37" i="67"/>
  <c r="U37" i="67"/>
  <c r="T37" i="67"/>
  <c r="R37" i="67"/>
  <c r="Q37" i="67"/>
  <c r="O37" i="67"/>
  <c r="M37" i="67"/>
  <c r="K37" i="67"/>
  <c r="I37" i="67"/>
  <c r="Z36" i="67"/>
  <c r="Y36" i="67"/>
  <c r="V36" i="67"/>
  <c r="U36" i="67"/>
  <c r="T36" i="67"/>
  <c r="R36" i="67"/>
  <c r="Q36" i="67"/>
  <c r="O36" i="67"/>
  <c r="M36" i="67"/>
  <c r="K36" i="67"/>
  <c r="I36" i="67"/>
  <c r="Z35" i="67"/>
  <c r="Y35" i="67"/>
  <c r="V35" i="67"/>
  <c r="U35" i="67"/>
  <c r="T35" i="67"/>
  <c r="R35" i="67"/>
  <c r="Q35" i="67"/>
  <c r="O35" i="67"/>
  <c r="M35" i="67"/>
  <c r="K35" i="67"/>
  <c r="I35" i="67"/>
  <c r="Z34" i="67"/>
  <c r="Y34" i="67"/>
  <c r="V34" i="67"/>
  <c r="U34" i="67"/>
  <c r="T34" i="67"/>
  <c r="R34" i="67"/>
  <c r="Q34" i="67"/>
  <c r="O34" i="67"/>
  <c r="M34" i="67"/>
  <c r="K34" i="67"/>
  <c r="I34" i="67"/>
  <c r="Z33" i="67"/>
  <c r="Y33" i="67"/>
  <c r="V33" i="67"/>
  <c r="U33" i="67"/>
  <c r="T33" i="67"/>
  <c r="R33" i="67"/>
  <c r="Q33" i="67"/>
  <c r="O33" i="67"/>
  <c r="M33" i="67"/>
  <c r="K33" i="67"/>
  <c r="I33" i="67"/>
  <c r="Z32" i="67"/>
  <c r="Y32" i="67"/>
  <c r="V32" i="67"/>
  <c r="U32" i="67"/>
  <c r="T32" i="67"/>
  <c r="R32" i="67"/>
  <c r="Q32" i="67"/>
  <c r="O32" i="67"/>
  <c r="M32" i="67"/>
  <c r="K32" i="67"/>
  <c r="I32" i="67"/>
  <c r="Z31" i="67"/>
  <c r="Y31" i="67"/>
  <c r="V31" i="67"/>
  <c r="U31" i="67"/>
  <c r="T31" i="67"/>
  <c r="R31" i="67"/>
  <c r="Q31" i="67"/>
  <c r="O31" i="67"/>
  <c r="M31" i="67"/>
  <c r="K31" i="67"/>
  <c r="I31" i="67"/>
  <c r="Z30" i="67"/>
  <c r="Y30" i="67"/>
  <c r="V30" i="67"/>
  <c r="U30" i="67"/>
  <c r="T30" i="67"/>
  <c r="R30" i="67"/>
  <c r="Q30" i="67"/>
  <c r="O30" i="67"/>
  <c r="M30" i="67"/>
  <c r="K30" i="67"/>
  <c r="I30" i="67"/>
  <c r="Z29" i="67"/>
  <c r="Y29" i="67"/>
  <c r="V29" i="67"/>
  <c r="U29" i="67"/>
  <c r="T29" i="67"/>
  <c r="R29" i="67"/>
  <c r="Q29" i="67"/>
  <c r="O29" i="67"/>
  <c r="M29" i="67"/>
  <c r="K29" i="67"/>
  <c r="I29" i="67"/>
  <c r="Z28" i="67"/>
  <c r="Y28" i="67"/>
  <c r="V28" i="67"/>
  <c r="U28" i="67"/>
  <c r="T28" i="67"/>
  <c r="R28" i="67"/>
  <c r="Q28" i="67"/>
  <c r="O28" i="67"/>
  <c r="M28" i="67"/>
  <c r="K28" i="67"/>
  <c r="I28" i="67"/>
  <c r="Z27" i="67"/>
  <c r="Y27" i="67"/>
  <c r="V27" i="67"/>
  <c r="U27" i="67"/>
  <c r="T27" i="67"/>
  <c r="R27" i="67"/>
  <c r="Q27" i="67"/>
  <c r="O27" i="67"/>
  <c r="M27" i="67"/>
  <c r="K27" i="67"/>
  <c r="I27" i="67"/>
  <c r="Z26" i="67"/>
  <c r="Y26" i="67"/>
  <c r="V26" i="67"/>
  <c r="U26" i="67"/>
  <c r="T26" i="67"/>
  <c r="R26" i="67"/>
  <c r="Q26" i="67"/>
  <c r="O26" i="67"/>
  <c r="M26" i="67"/>
  <c r="K26" i="67"/>
  <c r="I26" i="67"/>
  <c r="Z25" i="67"/>
  <c r="Y25" i="67"/>
  <c r="V25" i="67"/>
  <c r="U25" i="67"/>
  <c r="T25" i="67"/>
  <c r="R25" i="67"/>
  <c r="Q25" i="67"/>
  <c r="O25" i="67"/>
  <c r="M25" i="67"/>
  <c r="K25" i="67"/>
  <c r="I25" i="67"/>
  <c r="Z24" i="67"/>
  <c r="Y24" i="67"/>
  <c r="V24" i="67"/>
  <c r="U24" i="67"/>
  <c r="T24" i="67"/>
  <c r="R24" i="67"/>
  <c r="Q24" i="67"/>
  <c r="O24" i="67"/>
  <c r="M24" i="67"/>
  <c r="K24" i="67"/>
  <c r="I24" i="67"/>
  <c r="Z23" i="67"/>
  <c r="Y23" i="67"/>
  <c r="V23" i="67"/>
  <c r="U23" i="67"/>
  <c r="T23" i="67"/>
  <c r="R23" i="67"/>
  <c r="Q23" i="67"/>
  <c r="O23" i="67"/>
  <c r="M23" i="67"/>
  <c r="K23" i="67"/>
  <c r="I23" i="67"/>
  <c r="Z22" i="67"/>
  <c r="Y22" i="67"/>
  <c r="V22" i="67"/>
  <c r="U22" i="67"/>
  <c r="T22" i="67"/>
  <c r="R22" i="67"/>
  <c r="Q22" i="67"/>
  <c r="O22" i="67"/>
  <c r="M22" i="67"/>
  <c r="K22" i="67"/>
  <c r="I22" i="67"/>
  <c r="Z21" i="67"/>
  <c r="Y21" i="67"/>
  <c r="V21" i="67"/>
  <c r="U21" i="67"/>
  <c r="T21" i="67"/>
  <c r="R21" i="67"/>
  <c r="Q21" i="67"/>
  <c r="O21" i="67"/>
  <c r="M21" i="67"/>
  <c r="K21" i="67"/>
  <c r="I21" i="67"/>
  <c r="Z20" i="67"/>
  <c r="Y20" i="67"/>
  <c r="V20" i="67"/>
  <c r="U20" i="67"/>
  <c r="T20" i="67"/>
  <c r="R20" i="67"/>
  <c r="Q20" i="67"/>
  <c r="O20" i="67"/>
  <c r="M20" i="67"/>
  <c r="K20" i="67"/>
  <c r="I20" i="67"/>
  <c r="Z19" i="67"/>
  <c r="Y19" i="67"/>
  <c r="V19" i="67"/>
  <c r="U19" i="67"/>
  <c r="T19" i="67"/>
  <c r="R19" i="67"/>
  <c r="Q19" i="67"/>
  <c r="O19" i="67"/>
  <c r="M19" i="67"/>
  <c r="K19" i="67"/>
  <c r="I19" i="67"/>
  <c r="Z18" i="67"/>
  <c r="Y18" i="67"/>
  <c r="V18" i="67"/>
  <c r="U18" i="67"/>
  <c r="T18" i="67"/>
  <c r="R18" i="67"/>
  <c r="Q18" i="67"/>
  <c r="O18" i="67"/>
  <c r="M18" i="67"/>
  <c r="K18" i="67"/>
  <c r="I18" i="67"/>
  <c r="Z17" i="67"/>
  <c r="Y17" i="67"/>
  <c r="V17" i="67"/>
  <c r="U17" i="67"/>
  <c r="T17" i="67"/>
  <c r="R17" i="67"/>
  <c r="Q17" i="67"/>
  <c r="O17" i="67"/>
  <c r="M17" i="67"/>
  <c r="K17" i="67"/>
  <c r="I17" i="67"/>
  <c r="Z16" i="67"/>
  <c r="Y16" i="67"/>
  <c r="V16" i="67"/>
  <c r="U16" i="67"/>
  <c r="T16" i="67"/>
  <c r="R16" i="67"/>
  <c r="Q16" i="67"/>
  <c r="Y15" i="67"/>
  <c r="U15" i="67"/>
  <c r="R15" i="67"/>
  <c r="T15" i="67" s="1"/>
  <c r="Q15" i="67"/>
  <c r="Z14" i="67"/>
  <c r="Y14" i="67"/>
  <c r="V14" i="67"/>
  <c r="T14" i="67"/>
  <c r="R10" i="67"/>
  <c r="R11" i="67" s="1"/>
  <c r="W40" i="66"/>
  <c r="S40" i="66"/>
  <c r="Z38" i="66"/>
  <c r="V38" i="66"/>
  <c r="U38" i="66"/>
  <c r="T38" i="66"/>
  <c r="R38" i="66"/>
  <c r="Q38" i="66"/>
  <c r="O38" i="66"/>
  <c r="M38" i="66"/>
  <c r="K38" i="66"/>
  <c r="I38" i="66"/>
  <c r="Z37" i="66"/>
  <c r="Y37" i="66"/>
  <c r="V37" i="66"/>
  <c r="U37" i="66"/>
  <c r="T37" i="66"/>
  <c r="R37" i="66"/>
  <c r="Q37" i="66"/>
  <c r="O37" i="66"/>
  <c r="M37" i="66"/>
  <c r="K37" i="66"/>
  <c r="I37" i="66"/>
  <c r="Z36" i="66"/>
  <c r="Y36" i="66"/>
  <c r="V36" i="66"/>
  <c r="U36" i="66"/>
  <c r="T36" i="66"/>
  <c r="R36" i="66"/>
  <c r="Q36" i="66"/>
  <c r="O36" i="66"/>
  <c r="M36" i="66"/>
  <c r="K36" i="66"/>
  <c r="I36" i="66"/>
  <c r="Z35" i="66"/>
  <c r="Y35" i="66"/>
  <c r="V35" i="66"/>
  <c r="U35" i="66"/>
  <c r="T35" i="66"/>
  <c r="R35" i="66"/>
  <c r="Q35" i="66"/>
  <c r="O35" i="66"/>
  <c r="M35" i="66"/>
  <c r="K35" i="66"/>
  <c r="I35" i="66"/>
  <c r="Z34" i="66"/>
  <c r="Y34" i="66"/>
  <c r="V34" i="66"/>
  <c r="U34" i="66"/>
  <c r="T34" i="66"/>
  <c r="R34" i="66"/>
  <c r="Q34" i="66"/>
  <c r="O34" i="66"/>
  <c r="M34" i="66"/>
  <c r="K34" i="66"/>
  <c r="I34" i="66"/>
  <c r="Z33" i="66"/>
  <c r="Y33" i="66"/>
  <c r="V33" i="66"/>
  <c r="U33" i="66"/>
  <c r="T33" i="66"/>
  <c r="R33" i="66"/>
  <c r="Q33" i="66"/>
  <c r="O33" i="66"/>
  <c r="M33" i="66"/>
  <c r="K33" i="66"/>
  <c r="I33" i="66"/>
  <c r="Z32" i="66"/>
  <c r="Y32" i="66"/>
  <c r="V32" i="66"/>
  <c r="U32" i="66"/>
  <c r="T32" i="66"/>
  <c r="R32" i="66"/>
  <c r="Q32" i="66"/>
  <c r="O32" i="66"/>
  <c r="M32" i="66"/>
  <c r="K32" i="66"/>
  <c r="I32" i="66"/>
  <c r="Z31" i="66"/>
  <c r="Y31" i="66"/>
  <c r="V31" i="66"/>
  <c r="U31" i="66"/>
  <c r="T31" i="66"/>
  <c r="R31" i="66"/>
  <c r="Q31" i="66"/>
  <c r="O31" i="66"/>
  <c r="M31" i="66"/>
  <c r="K31" i="66"/>
  <c r="I31" i="66"/>
  <c r="Z30" i="66"/>
  <c r="Y30" i="66"/>
  <c r="V30" i="66"/>
  <c r="U30" i="66"/>
  <c r="T30" i="66"/>
  <c r="R30" i="66"/>
  <c r="Q30" i="66"/>
  <c r="O30" i="66"/>
  <c r="M30" i="66"/>
  <c r="K30" i="66"/>
  <c r="I30" i="66"/>
  <c r="Z29" i="66"/>
  <c r="Y29" i="66"/>
  <c r="V29" i="66"/>
  <c r="U29" i="66"/>
  <c r="T29" i="66"/>
  <c r="R29" i="66"/>
  <c r="Q29" i="66"/>
  <c r="O29" i="66"/>
  <c r="M29" i="66"/>
  <c r="K29" i="66"/>
  <c r="I29" i="66"/>
  <c r="Z28" i="66"/>
  <c r="Y28" i="66"/>
  <c r="V28" i="66"/>
  <c r="U28" i="66"/>
  <c r="T28" i="66"/>
  <c r="R28" i="66"/>
  <c r="Q28" i="66"/>
  <c r="O28" i="66"/>
  <c r="M28" i="66"/>
  <c r="K28" i="66"/>
  <c r="I28" i="66"/>
  <c r="Z27" i="66"/>
  <c r="Y27" i="66"/>
  <c r="V27" i="66"/>
  <c r="U27" i="66"/>
  <c r="T27" i="66"/>
  <c r="R27" i="66"/>
  <c r="Q27" i="66"/>
  <c r="O27" i="66"/>
  <c r="M27" i="66"/>
  <c r="K27" i="66"/>
  <c r="I27" i="66"/>
  <c r="Z26" i="66"/>
  <c r="Y26" i="66"/>
  <c r="V26" i="66"/>
  <c r="U26" i="66"/>
  <c r="T26" i="66"/>
  <c r="R26" i="66"/>
  <c r="Q26" i="66"/>
  <c r="O26" i="66"/>
  <c r="M26" i="66"/>
  <c r="K26" i="66"/>
  <c r="I26" i="66"/>
  <c r="Z25" i="66"/>
  <c r="Y25" i="66"/>
  <c r="V25" i="66"/>
  <c r="U25" i="66"/>
  <c r="T25" i="66"/>
  <c r="R25" i="66"/>
  <c r="Q25" i="66"/>
  <c r="O25" i="66"/>
  <c r="M25" i="66"/>
  <c r="K25" i="66"/>
  <c r="I25" i="66"/>
  <c r="Z24" i="66"/>
  <c r="Y24" i="66"/>
  <c r="V24" i="66"/>
  <c r="U24" i="66"/>
  <c r="T24" i="66"/>
  <c r="R24" i="66"/>
  <c r="Q24" i="66"/>
  <c r="O24" i="66"/>
  <c r="M24" i="66"/>
  <c r="K24" i="66"/>
  <c r="I24" i="66"/>
  <c r="Z23" i="66"/>
  <c r="Y23" i="66"/>
  <c r="V23" i="66"/>
  <c r="U23" i="66"/>
  <c r="T23" i="66"/>
  <c r="R23" i="66"/>
  <c r="Q23" i="66"/>
  <c r="O23" i="66"/>
  <c r="M23" i="66"/>
  <c r="K23" i="66"/>
  <c r="I23" i="66"/>
  <c r="Z22" i="66"/>
  <c r="Y22" i="66"/>
  <c r="V22" i="66"/>
  <c r="U22" i="66"/>
  <c r="T22" i="66"/>
  <c r="R22" i="66"/>
  <c r="Q22" i="66"/>
  <c r="O22" i="66"/>
  <c r="M22" i="66"/>
  <c r="K22" i="66"/>
  <c r="I22" i="66"/>
  <c r="Z21" i="66"/>
  <c r="Y21" i="66"/>
  <c r="V21" i="66"/>
  <c r="U21" i="66"/>
  <c r="T21" i="66"/>
  <c r="R21" i="66"/>
  <c r="Q21" i="66"/>
  <c r="O21" i="66"/>
  <c r="M21" i="66"/>
  <c r="K21" i="66"/>
  <c r="I21" i="66"/>
  <c r="Z20" i="66"/>
  <c r="Y20" i="66"/>
  <c r="V20" i="66"/>
  <c r="U20" i="66"/>
  <c r="T20" i="66"/>
  <c r="R20" i="66"/>
  <c r="Q20" i="66"/>
  <c r="O20" i="66"/>
  <c r="M20" i="66"/>
  <c r="K20" i="66"/>
  <c r="I20" i="66"/>
  <c r="Z19" i="66"/>
  <c r="Y19" i="66"/>
  <c r="V19" i="66"/>
  <c r="U19" i="66"/>
  <c r="T19" i="66"/>
  <c r="R19" i="66"/>
  <c r="Q19" i="66"/>
  <c r="O19" i="66"/>
  <c r="M19" i="66"/>
  <c r="K19" i="66"/>
  <c r="I19" i="66"/>
  <c r="Z18" i="66"/>
  <c r="Y18" i="66"/>
  <c r="V18" i="66"/>
  <c r="U18" i="66"/>
  <c r="T18" i="66"/>
  <c r="R18" i="66"/>
  <c r="Q18" i="66"/>
  <c r="O18" i="66"/>
  <c r="M18" i="66"/>
  <c r="K18" i="66"/>
  <c r="I18" i="66"/>
  <c r="Z17" i="66"/>
  <c r="Y17" i="66"/>
  <c r="V17" i="66"/>
  <c r="U17" i="66"/>
  <c r="T17" i="66"/>
  <c r="R17" i="66"/>
  <c r="Q17" i="66"/>
  <c r="Z16" i="66"/>
  <c r="Y16" i="66"/>
  <c r="V16" i="66"/>
  <c r="U16" i="66"/>
  <c r="T16" i="66"/>
  <c r="R16" i="66"/>
  <c r="Q16" i="66"/>
  <c r="Y15" i="66"/>
  <c r="U15" i="66"/>
  <c r="R15" i="66"/>
  <c r="T15" i="66" s="1"/>
  <c r="Q15" i="66"/>
  <c r="Z14" i="66"/>
  <c r="Y14" i="66"/>
  <c r="V14" i="66"/>
  <c r="T14" i="66"/>
  <c r="R10" i="66"/>
  <c r="R11" i="66" s="1"/>
  <c r="W40" i="65"/>
  <c r="S40" i="65"/>
  <c r="Z38" i="65"/>
  <c r="V38" i="65"/>
  <c r="U38" i="65"/>
  <c r="T38" i="65"/>
  <c r="R38" i="65"/>
  <c r="Q38" i="65"/>
  <c r="O38" i="65"/>
  <c r="M38" i="65"/>
  <c r="K38" i="65"/>
  <c r="I38" i="65"/>
  <c r="Z37" i="65"/>
  <c r="Y37" i="65"/>
  <c r="V37" i="65"/>
  <c r="U37" i="65"/>
  <c r="T37" i="65"/>
  <c r="R37" i="65"/>
  <c r="Q37" i="65"/>
  <c r="O37" i="65"/>
  <c r="M37" i="65"/>
  <c r="K37" i="65"/>
  <c r="I37" i="65"/>
  <c r="Z36" i="65"/>
  <c r="Y36" i="65"/>
  <c r="V36" i="65"/>
  <c r="U36" i="65"/>
  <c r="T36" i="65"/>
  <c r="R36" i="65"/>
  <c r="Q36" i="65"/>
  <c r="O36" i="65"/>
  <c r="M36" i="65"/>
  <c r="K36" i="65"/>
  <c r="I36" i="65"/>
  <c r="Z35" i="65"/>
  <c r="Y35" i="65"/>
  <c r="V35" i="65"/>
  <c r="U35" i="65"/>
  <c r="T35" i="65"/>
  <c r="R35" i="65"/>
  <c r="Q35" i="65"/>
  <c r="O35" i="65"/>
  <c r="M35" i="65"/>
  <c r="K35" i="65"/>
  <c r="I35" i="65"/>
  <c r="Z34" i="65"/>
  <c r="Y34" i="65"/>
  <c r="V34" i="65"/>
  <c r="U34" i="65"/>
  <c r="T34" i="65"/>
  <c r="R34" i="65"/>
  <c r="Q34" i="65"/>
  <c r="O34" i="65"/>
  <c r="M34" i="65"/>
  <c r="K34" i="65"/>
  <c r="I34" i="65"/>
  <c r="Z33" i="65"/>
  <c r="Y33" i="65"/>
  <c r="V33" i="65"/>
  <c r="U33" i="65"/>
  <c r="T33" i="65"/>
  <c r="R33" i="65"/>
  <c r="Q33" i="65"/>
  <c r="O33" i="65"/>
  <c r="M33" i="65"/>
  <c r="K33" i="65"/>
  <c r="I33" i="65"/>
  <c r="Z32" i="65"/>
  <c r="Y32" i="65"/>
  <c r="V32" i="65"/>
  <c r="U32" i="65"/>
  <c r="T32" i="65"/>
  <c r="R32" i="65"/>
  <c r="Q32" i="65"/>
  <c r="O32" i="65"/>
  <c r="M32" i="65"/>
  <c r="K32" i="65"/>
  <c r="I32" i="65"/>
  <c r="Z31" i="65"/>
  <c r="Y31" i="65"/>
  <c r="V31" i="65"/>
  <c r="U31" i="65"/>
  <c r="T31" i="65"/>
  <c r="R31" i="65"/>
  <c r="Q31" i="65"/>
  <c r="O31" i="65"/>
  <c r="M31" i="65"/>
  <c r="K31" i="65"/>
  <c r="I31" i="65"/>
  <c r="Z30" i="65"/>
  <c r="Y30" i="65"/>
  <c r="V30" i="65"/>
  <c r="U30" i="65"/>
  <c r="T30" i="65"/>
  <c r="R30" i="65"/>
  <c r="Q30" i="65"/>
  <c r="O30" i="65"/>
  <c r="M30" i="65"/>
  <c r="K30" i="65"/>
  <c r="I30" i="65"/>
  <c r="Z29" i="65"/>
  <c r="Y29" i="65"/>
  <c r="V29" i="65"/>
  <c r="U29" i="65"/>
  <c r="T29" i="65"/>
  <c r="R29" i="65"/>
  <c r="Q29" i="65"/>
  <c r="O29" i="65"/>
  <c r="M29" i="65"/>
  <c r="K29" i="65"/>
  <c r="I29" i="65"/>
  <c r="Z28" i="65"/>
  <c r="Y28" i="65"/>
  <c r="V28" i="65"/>
  <c r="U28" i="65"/>
  <c r="T28" i="65"/>
  <c r="R28" i="65"/>
  <c r="Q28" i="65"/>
  <c r="O28" i="65"/>
  <c r="M28" i="65"/>
  <c r="K28" i="65"/>
  <c r="I28" i="65"/>
  <c r="Z27" i="65"/>
  <c r="Y27" i="65"/>
  <c r="V27" i="65"/>
  <c r="U27" i="65"/>
  <c r="T27" i="65"/>
  <c r="R27" i="65"/>
  <c r="Q27" i="65"/>
  <c r="O27" i="65"/>
  <c r="M27" i="65"/>
  <c r="K27" i="65"/>
  <c r="I27" i="65"/>
  <c r="Z26" i="65"/>
  <c r="Y26" i="65"/>
  <c r="V26" i="65"/>
  <c r="U26" i="65"/>
  <c r="T26" i="65"/>
  <c r="R26" i="65"/>
  <c r="Q26" i="65"/>
  <c r="O26" i="65"/>
  <c r="M26" i="65"/>
  <c r="K26" i="65"/>
  <c r="I26" i="65"/>
  <c r="Z25" i="65"/>
  <c r="Y25" i="65"/>
  <c r="V25" i="65"/>
  <c r="U25" i="65"/>
  <c r="T25" i="65"/>
  <c r="R25" i="65"/>
  <c r="Q25" i="65"/>
  <c r="O25" i="65"/>
  <c r="M25" i="65"/>
  <c r="K25" i="65"/>
  <c r="I25" i="65"/>
  <c r="Z24" i="65"/>
  <c r="Y24" i="65"/>
  <c r="V24" i="65"/>
  <c r="U24" i="65"/>
  <c r="T24" i="65"/>
  <c r="R24" i="65"/>
  <c r="Q24" i="65"/>
  <c r="O24" i="65"/>
  <c r="M24" i="65"/>
  <c r="K24" i="65"/>
  <c r="I24" i="65"/>
  <c r="Z23" i="65"/>
  <c r="Y23" i="65"/>
  <c r="V23" i="65"/>
  <c r="U23" i="65"/>
  <c r="T23" i="65"/>
  <c r="R23" i="65"/>
  <c r="Q23" i="65"/>
  <c r="O23" i="65"/>
  <c r="M23" i="65"/>
  <c r="K23" i="65"/>
  <c r="I23" i="65"/>
  <c r="Z22" i="65"/>
  <c r="Y22" i="65"/>
  <c r="V22" i="65"/>
  <c r="U22" i="65"/>
  <c r="T22" i="65"/>
  <c r="R22" i="65"/>
  <c r="Q22" i="65"/>
  <c r="O22" i="65"/>
  <c r="M22" i="65"/>
  <c r="K22" i="65"/>
  <c r="I22" i="65"/>
  <c r="Z21" i="65"/>
  <c r="Y21" i="65"/>
  <c r="V21" i="65"/>
  <c r="U21" i="65"/>
  <c r="T21" i="65"/>
  <c r="R21" i="65"/>
  <c r="Q21" i="65"/>
  <c r="O21" i="65"/>
  <c r="M21" i="65"/>
  <c r="K21" i="65"/>
  <c r="I21" i="65"/>
  <c r="Z20" i="65"/>
  <c r="Y20" i="65"/>
  <c r="V20" i="65"/>
  <c r="U20" i="65"/>
  <c r="T20" i="65"/>
  <c r="R20" i="65"/>
  <c r="Q20" i="65"/>
  <c r="O20" i="65"/>
  <c r="M20" i="65"/>
  <c r="K20" i="65"/>
  <c r="I20" i="65"/>
  <c r="Z19" i="65"/>
  <c r="Y19" i="65"/>
  <c r="V19" i="65"/>
  <c r="U19" i="65"/>
  <c r="T19" i="65"/>
  <c r="R19" i="65"/>
  <c r="Q19" i="65"/>
  <c r="O19" i="65"/>
  <c r="M19" i="65"/>
  <c r="K19" i="65"/>
  <c r="I19" i="65"/>
  <c r="Z18" i="65"/>
  <c r="Y18" i="65"/>
  <c r="V18" i="65"/>
  <c r="U18" i="65"/>
  <c r="T18" i="65"/>
  <c r="R18" i="65"/>
  <c r="Q18" i="65"/>
  <c r="O18" i="65"/>
  <c r="M18" i="65"/>
  <c r="K18" i="65"/>
  <c r="I18" i="65"/>
  <c r="Z17" i="65"/>
  <c r="Y17" i="65"/>
  <c r="V17" i="65"/>
  <c r="U17" i="65"/>
  <c r="T17" i="65"/>
  <c r="R17" i="65"/>
  <c r="Q17" i="65"/>
  <c r="O17" i="65"/>
  <c r="M17" i="65"/>
  <c r="K17" i="65"/>
  <c r="I17" i="65"/>
  <c r="Z16" i="65"/>
  <c r="Y16" i="65"/>
  <c r="V16" i="65"/>
  <c r="U16" i="65"/>
  <c r="T16" i="65"/>
  <c r="R16" i="65"/>
  <c r="Q16" i="65"/>
  <c r="Y15" i="65"/>
  <c r="U15" i="65"/>
  <c r="R15" i="65"/>
  <c r="T15" i="65" s="1"/>
  <c r="Q15" i="65"/>
  <c r="Z14" i="65"/>
  <c r="Y14" i="65"/>
  <c r="V14" i="65"/>
  <c r="T14" i="65"/>
  <c r="R10" i="65"/>
  <c r="R11" i="65" s="1"/>
  <c r="W40" i="64"/>
  <c r="S40" i="64"/>
  <c r="Z38" i="64"/>
  <c r="Y38" i="64"/>
  <c r="V38" i="64"/>
  <c r="U38" i="64"/>
  <c r="T38" i="64"/>
  <c r="R38" i="64"/>
  <c r="Q38" i="64"/>
  <c r="O38" i="64"/>
  <c r="M38" i="64"/>
  <c r="K38" i="64"/>
  <c r="I38" i="64"/>
  <c r="Z37" i="64"/>
  <c r="Y37" i="64"/>
  <c r="V37" i="64"/>
  <c r="U37" i="64"/>
  <c r="T37" i="64"/>
  <c r="R37" i="64"/>
  <c r="Q37" i="64"/>
  <c r="O37" i="64"/>
  <c r="M37" i="64"/>
  <c r="K37" i="64"/>
  <c r="I37" i="64"/>
  <c r="Z36" i="64"/>
  <c r="Y36" i="64"/>
  <c r="V36" i="64"/>
  <c r="U36" i="64"/>
  <c r="T36" i="64"/>
  <c r="R36" i="64"/>
  <c r="Q36" i="64"/>
  <c r="O36" i="64"/>
  <c r="M36" i="64"/>
  <c r="K36" i="64"/>
  <c r="I36" i="64"/>
  <c r="Z35" i="64"/>
  <c r="Y35" i="64"/>
  <c r="V35" i="64"/>
  <c r="U35" i="64"/>
  <c r="T35" i="64"/>
  <c r="R35" i="64"/>
  <c r="Q35" i="64"/>
  <c r="O35" i="64"/>
  <c r="M35" i="64"/>
  <c r="K35" i="64"/>
  <c r="I35" i="64"/>
  <c r="Z34" i="64"/>
  <c r="Y34" i="64"/>
  <c r="V34" i="64"/>
  <c r="U34" i="64"/>
  <c r="T34" i="64"/>
  <c r="R34" i="64"/>
  <c r="Q34" i="64"/>
  <c r="O34" i="64"/>
  <c r="M34" i="64"/>
  <c r="K34" i="64"/>
  <c r="I34" i="64"/>
  <c r="Z33" i="64"/>
  <c r="Y33" i="64"/>
  <c r="V33" i="64"/>
  <c r="U33" i="64"/>
  <c r="T33" i="64"/>
  <c r="R33" i="64"/>
  <c r="Q33" i="64"/>
  <c r="O33" i="64"/>
  <c r="M33" i="64"/>
  <c r="K33" i="64"/>
  <c r="I33" i="64"/>
  <c r="Z32" i="64"/>
  <c r="Y32" i="64"/>
  <c r="V32" i="64"/>
  <c r="U32" i="64"/>
  <c r="T32" i="64"/>
  <c r="R32" i="64"/>
  <c r="Q32" i="64"/>
  <c r="O32" i="64"/>
  <c r="M32" i="64"/>
  <c r="K32" i="64"/>
  <c r="I32" i="64"/>
  <c r="Z31" i="64"/>
  <c r="Y31" i="64"/>
  <c r="V31" i="64"/>
  <c r="U31" i="64"/>
  <c r="T31" i="64"/>
  <c r="R31" i="64"/>
  <c r="Q31" i="64"/>
  <c r="O31" i="64"/>
  <c r="M31" i="64"/>
  <c r="K31" i="64"/>
  <c r="I31" i="64"/>
  <c r="Z30" i="64"/>
  <c r="Y30" i="64"/>
  <c r="V30" i="64"/>
  <c r="U30" i="64"/>
  <c r="T30" i="64"/>
  <c r="R30" i="64"/>
  <c r="Q30" i="64"/>
  <c r="O30" i="64"/>
  <c r="M30" i="64"/>
  <c r="K30" i="64"/>
  <c r="I30" i="64"/>
  <c r="Z29" i="64"/>
  <c r="Y29" i="64"/>
  <c r="V29" i="64"/>
  <c r="U29" i="64"/>
  <c r="T29" i="64"/>
  <c r="R29" i="64"/>
  <c r="Q29" i="64"/>
  <c r="O29" i="64"/>
  <c r="M29" i="64"/>
  <c r="K29" i="64"/>
  <c r="I29" i="64"/>
  <c r="Z28" i="64"/>
  <c r="Y28" i="64"/>
  <c r="V28" i="64"/>
  <c r="U28" i="64"/>
  <c r="T28" i="64"/>
  <c r="R28" i="64"/>
  <c r="Q28" i="64"/>
  <c r="O28" i="64"/>
  <c r="M28" i="64"/>
  <c r="K28" i="64"/>
  <c r="I28" i="64"/>
  <c r="Z27" i="64"/>
  <c r="Y27" i="64"/>
  <c r="V27" i="64"/>
  <c r="U27" i="64"/>
  <c r="T27" i="64"/>
  <c r="R27" i="64"/>
  <c r="Q27" i="64"/>
  <c r="O27" i="64"/>
  <c r="M27" i="64"/>
  <c r="K27" i="64"/>
  <c r="I27" i="64"/>
  <c r="Z26" i="64"/>
  <c r="Y26" i="64"/>
  <c r="V26" i="64"/>
  <c r="U26" i="64"/>
  <c r="T26" i="64"/>
  <c r="R26" i="64"/>
  <c r="Q26" i="64"/>
  <c r="O26" i="64"/>
  <c r="M26" i="64"/>
  <c r="K26" i="64"/>
  <c r="I26" i="64"/>
  <c r="Z25" i="64"/>
  <c r="Y25" i="64"/>
  <c r="V25" i="64"/>
  <c r="U25" i="64"/>
  <c r="T25" i="64"/>
  <c r="R25" i="64"/>
  <c r="Q25" i="64"/>
  <c r="O25" i="64"/>
  <c r="M25" i="64"/>
  <c r="K25" i="64"/>
  <c r="I25" i="64"/>
  <c r="Z24" i="64"/>
  <c r="Y24" i="64"/>
  <c r="V24" i="64"/>
  <c r="U24" i="64"/>
  <c r="T24" i="64"/>
  <c r="R24" i="64"/>
  <c r="Q24" i="64"/>
  <c r="O24" i="64"/>
  <c r="M24" i="64"/>
  <c r="K24" i="64"/>
  <c r="I24" i="64"/>
  <c r="Z23" i="64"/>
  <c r="Y23" i="64"/>
  <c r="V23" i="64"/>
  <c r="U23" i="64"/>
  <c r="T23" i="64"/>
  <c r="R23" i="64"/>
  <c r="Q23" i="64"/>
  <c r="O23" i="64"/>
  <c r="M23" i="64"/>
  <c r="K23" i="64"/>
  <c r="I23" i="64"/>
  <c r="Z22" i="64"/>
  <c r="Y22" i="64"/>
  <c r="V22" i="64"/>
  <c r="U22" i="64"/>
  <c r="T22" i="64"/>
  <c r="R22" i="64"/>
  <c r="Q22" i="64"/>
  <c r="O22" i="64"/>
  <c r="M22" i="64"/>
  <c r="K22" i="64"/>
  <c r="I22" i="64"/>
  <c r="Z21" i="64"/>
  <c r="Y21" i="64"/>
  <c r="V21" i="64"/>
  <c r="U21" i="64"/>
  <c r="T21" i="64"/>
  <c r="R21" i="64"/>
  <c r="Q21" i="64"/>
  <c r="O21" i="64"/>
  <c r="M21" i="64"/>
  <c r="K21" i="64"/>
  <c r="I21" i="64"/>
  <c r="Z20" i="64"/>
  <c r="Y20" i="64"/>
  <c r="V20" i="64"/>
  <c r="U20" i="64"/>
  <c r="T20" i="64"/>
  <c r="R20" i="64"/>
  <c r="Q20" i="64"/>
  <c r="O20" i="64"/>
  <c r="M20" i="64"/>
  <c r="K20" i="64"/>
  <c r="I20" i="64"/>
  <c r="Z19" i="64"/>
  <c r="Y19" i="64"/>
  <c r="V19" i="64"/>
  <c r="U19" i="64"/>
  <c r="T19" i="64"/>
  <c r="R19" i="64"/>
  <c r="Q19" i="64"/>
  <c r="O19" i="64"/>
  <c r="M19" i="64"/>
  <c r="K19" i="64"/>
  <c r="I19" i="64"/>
  <c r="Z18" i="64"/>
  <c r="Y18" i="64"/>
  <c r="V18" i="64"/>
  <c r="U18" i="64"/>
  <c r="T18" i="64"/>
  <c r="R18" i="64"/>
  <c r="Q18" i="64"/>
  <c r="O18" i="64"/>
  <c r="M18" i="64"/>
  <c r="K18" i="64"/>
  <c r="I18" i="64"/>
  <c r="Z17" i="64"/>
  <c r="Y17" i="64"/>
  <c r="V17" i="64"/>
  <c r="U17" i="64"/>
  <c r="T17" i="64"/>
  <c r="R17" i="64"/>
  <c r="Q17" i="64"/>
  <c r="O17" i="64"/>
  <c r="M17" i="64"/>
  <c r="K17" i="64"/>
  <c r="I17" i="64"/>
  <c r="Y16" i="64"/>
  <c r="U16" i="64"/>
  <c r="R16" i="64"/>
  <c r="T16" i="64" s="1"/>
  <c r="Q16" i="64"/>
  <c r="Y15" i="64"/>
  <c r="U15" i="64"/>
  <c r="R15" i="64"/>
  <c r="T15" i="64" s="1"/>
  <c r="Q15" i="64"/>
  <c r="Z14" i="64"/>
  <c r="Y14" i="64"/>
  <c r="V14" i="64"/>
  <c r="T14" i="64"/>
  <c r="R10" i="64"/>
  <c r="R11" i="64" s="1"/>
  <c r="W40" i="63"/>
  <c r="S40" i="63"/>
  <c r="Z38" i="63"/>
  <c r="Y38" i="63"/>
  <c r="V38" i="63"/>
  <c r="U38" i="63"/>
  <c r="T38" i="63"/>
  <c r="R38" i="63"/>
  <c r="Q38" i="63"/>
  <c r="M38" i="63"/>
  <c r="K38" i="63"/>
  <c r="I38" i="63"/>
  <c r="Z37" i="63"/>
  <c r="Y37" i="63"/>
  <c r="V37" i="63"/>
  <c r="U37" i="63"/>
  <c r="T37" i="63"/>
  <c r="R37" i="63"/>
  <c r="Q37" i="63"/>
  <c r="M37" i="63"/>
  <c r="K37" i="63"/>
  <c r="I37" i="63"/>
  <c r="Z36" i="63"/>
  <c r="Y36" i="63"/>
  <c r="V36" i="63"/>
  <c r="U36" i="63"/>
  <c r="T36" i="63"/>
  <c r="R36" i="63"/>
  <c r="Q36" i="63"/>
  <c r="M36" i="63"/>
  <c r="K36" i="63"/>
  <c r="I36" i="63"/>
  <c r="Z35" i="63"/>
  <c r="Y35" i="63"/>
  <c r="V35" i="63"/>
  <c r="U35" i="63"/>
  <c r="T35" i="63"/>
  <c r="R35" i="63"/>
  <c r="Q35" i="63"/>
  <c r="M35" i="63"/>
  <c r="K35" i="63"/>
  <c r="I35" i="63"/>
  <c r="Z34" i="63"/>
  <c r="Y34" i="63"/>
  <c r="V34" i="63"/>
  <c r="U34" i="63"/>
  <c r="T34" i="63"/>
  <c r="R34" i="63"/>
  <c r="Q34" i="63"/>
  <c r="M34" i="63"/>
  <c r="K34" i="63"/>
  <c r="I34" i="63"/>
  <c r="Z33" i="63"/>
  <c r="Y33" i="63"/>
  <c r="V33" i="63"/>
  <c r="U33" i="63"/>
  <c r="T33" i="63"/>
  <c r="R33" i="63"/>
  <c r="Q33" i="63"/>
  <c r="M33" i="63"/>
  <c r="K33" i="63"/>
  <c r="I33" i="63"/>
  <c r="Z32" i="63"/>
  <c r="Y32" i="63"/>
  <c r="V32" i="63"/>
  <c r="U32" i="63"/>
  <c r="T32" i="63"/>
  <c r="R32" i="63"/>
  <c r="Q32" i="63"/>
  <c r="M32" i="63"/>
  <c r="K32" i="63"/>
  <c r="I32" i="63"/>
  <c r="Z31" i="63"/>
  <c r="Y31" i="63"/>
  <c r="V31" i="63"/>
  <c r="U31" i="63"/>
  <c r="T31" i="63"/>
  <c r="R31" i="63"/>
  <c r="Q31" i="63"/>
  <c r="M31" i="63"/>
  <c r="K31" i="63"/>
  <c r="I31" i="63"/>
  <c r="Z30" i="63"/>
  <c r="Y30" i="63"/>
  <c r="V30" i="63"/>
  <c r="U30" i="63"/>
  <c r="T30" i="63"/>
  <c r="R30" i="63"/>
  <c r="Q30" i="63"/>
  <c r="M30" i="63"/>
  <c r="K30" i="63"/>
  <c r="I30" i="63"/>
  <c r="Z29" i="63"/>
  <c r="Y29" i="63"/>
  <c r="V29" i="63"/>
  <c r="U29" i="63"/>
  <c r="T29" i="63"/>
  <c r="R29" i="63"/>
  <c r="Q29" i="63"/>
  <c r="M29" i="63"/>
  <c r="K29" i="63"/>
  <c r="I29" i="63"/>
  <c r="Z28" i="63"/>
  <c r="Y28" i="63"/>
  <c r="V28" i="63"/>
  <c r="U28" i="63"/>
  <c r="T28" i="63"/>
  <c r="R28" i="63"/>
  <c r="Q28" i="63"/>
  <c r="M28" i="63"/>
  <c r="K28" i="63"/>
  <c r="I28" i="63"/>
  <c r="Z27" i="63"/>
  <c r="Y27" i="63"/>
  <c r="V27" i="63"/>
  <c r="U27" i="63"/>
  <c r="T27" i="63"/>
  <c r="R27" i="63"/>
  <c r="Q27" i="63"/>
  <c r="M27" i="63"/>
  <c r="K27" i="63"/>
  <c r="I27" i="63"/>
  <c r="Z26" i="63"/>
  <c r="Y26" i="63"/>
  <c r="V26" i="63"/>
  <c r="U26" i="63"/>
  <c r="T26" i="63"/>
  <c r="R26" i="63"/>
  <c r="Q26" i="63"/>
  <c r="M26" i="63"/>
  <c r="K26" i="63"/>
  <c r="I26" i="63"/>
  <c r="Z25" i="63"/>
  <c r="Y25" i="63"/>
  <c r="V25" i="63"/>
  <c r="U25" i="63"/>
  <c r="T25" i="63"/>
  <c r="R25" i="63"/>
  <c r="Q25" i="63"/>
  <c r="M25" i="63"/>
  <c r="K25" i="63"/>
  <c r="I25" i="63"/>
  <c r="Z24" i="63"/>
  <c r="Y24" i="63"/>
  <c r="V24" i="63"/>
  <c r="U24" i="63"/>
  <c r="T24" i="63"/>
  <c r="R24" i="63"/>
  <c r="Q24" i="63"/>
  <c r="M24" i="63"/>
  <c r="K24" i="63"/>
  <c r="I24" i="63"/>
  <c r="Z23" i="63"/>
  <c r="Y23" i="63"/>
  <c r="V23" i="63"/>
  <c r="U23" i="63"/>
  <c r="T23" i="63"/>
  <c r="R23" i="63"/>
  <c r="Q23" i="63"/>
  <c r="M23" i="63"/>
  <c r="K23" i="63"/>
  <c r="I23" i="63"/>
  <c r="Z22" i="63"/>
  <c r="Y22" i="63"/>
  <c r="V22" i="63"/>
  <c r="U22" i="63"/>
  <c r="T22" i="63"/>
  <c r="R22" i="63"/>
  <c r="Q22" i="63"/>
  <c r="M22" i="63"/>
  <c r="K22" i="63"/>
  <c r="I22" i="63"/>
  <c r="Z21" i="63"/>
  <c r="Y21" i="63"/>
  <c r="V21" i="63"/>
  <c r="U21" i="63"/>
  <c r="T21" i="63"/>
  <c r="R21" i="63"/>
  <c r="Q21" i="63"/>
  <c r="M21" i="63"/>
  <c r="K21" i="63"/>
  <c r="I21" i="63"/>
  <c r="Z20" i="63"/>
  <c r="Y20" i="63"/>
  <c r="V20" i="63"/>
  <c r="U20" i="63"/>
  <c r="T20" i="63"/>
  <c r="R20" i="63"/>
  <c r="Q20" i="63"/>
  <c r="M20" i="63"/>
  <c r="K20" i="63"/>
  <c r="I20" i="63"/>
  <c r="Z19" i="63"/>
  <c r="Y19" i="63"/>
  <c r="V19" i="63"/>
  <c r="U19" i="63"/>
  <c r="T19" i="63"/>
  <c r="R19" i="63"/>
  <c r="Q19" i="63"/>
  <c r="M19" i="63"/>
  <c r="K19" i="63"/>
  <c r="I19" i="63"/>
  <c r="Z18" i="63"/>
  <c r="Y18" i="63"/>
  <c r="V18" i="63"/>
  <c r="U18" i="63"/>
  <c r="T18" i="63"/>
  <c r="R18" i="63"/>
  <c r="Q18" i="63"/>
  <c r="M18" i="63"/>
  <c r="K18" i="63"/>
  <c r="I18" i="63"/>
  <c r="Y17" i="63"/>
  <c r="U17" i="63"/>
  <c r="R17" i="63"/>
  <c r="T17" i="63" s="1"/>
  <c r="Q17" i="63"/>
  <c r="O17" i="63"/>
  <c r="O39" i="63" s="1"/>
  <c r="D22" i="63" s="1"/>
  <c r="M17" i="63"/>
  <c r="K17" i="63"/>
  <c r="I17" i="63"/>
  <c r="Y16" i="63"/>
  <c r="U16" i="63"/>
  <c r="R16" i="63"/>
  <c r="T16" i="63" s="1"/>
  <c r="Q16" i="63"/>
  <c r="Y15" i="63"/>
  <c r="U15" i="63"/>
  <c r="R15" i="63"/>
  <c r="T15" i="63" s="1"/>
  <c r="Q15" i="63"/>
  <c r="Z14" i="63"/>
  <c r="Y14" i="63"/>
  <c r="V14" i="63"/>
  <c r="T14" i="63"/>
  <c r="R10" i="63"/>
  <c r="W40" i="62"/>
  <c r="S40" i="62"/>
  <c r="Z38" i="62"/>
  <c r="Y38" i="62"/>
  <c r="V38" i="62"/>
  <c r="U38" i="62"/>
  <c r="T38" i="62"/>
  <c r="R38" i="62"/>
  <c r="Q38" i="62"/>
  <c r="O38" i="62"/>
  <c r="M38" i="62"/>
  <c r="K38" i="62"/>
  <c r="I38" i="62"/>
  <c r="Z37" i="62"/>
  <c r="Y37" i="62"/>
  <c r="V37" i="62"/>
  <c r="U37" i="62"/>
  <c r="T37" i="62"/>
  <c r="R37" i="62"/>
  <c r="Q37" i="62"/>
  <c r="O37" i="62"/>
  <c r="M37" i="62"/>
  <c r="K37" i="62"/>
  <c r="I37" i="62"/>
  <c r="Z36" i="62"/>
  <c r="Y36" i="62"/>
  <c r="V36" i="62"/>
  <c r="U36" i="62"/>
  <c r="T36" i="62"/>
  <c r="R36" i="62"/>
  <c r="Q36" i="62"/>
  <c r="O36" i="62"/>
  <c r="M36" i="62"/>
  <c r="K36" i="62"/>
  <c r="I36" i="62"/>
  <c r="Z35" i="62"/>
  <c r="Y35" i="62"/>
  <c r="V35" i="62"/>
  <c r="U35" i="62"/>
  <c r="T35" i="62"/>
  <c r="R35" i="62"/>
  <c r="Q35" i="62"/>
  <c r="O35" i="62"/>
  <c r="M35" i="62"/>
  <c r="K35" i="62"/>
  <c r="I35" i="62"/>
  <c r="Z34" i="62"/>
  <c r="Y34" i="62"/>
  <c r="V34" i="62"/>
  <c r="U34" i="62"/>
  <c r="T34" i="62"/>
  <c r="R34" i="62"/>
  <c r="Q34" i="62"/>
  <c r="O34" i="62"/>
  <c r="M34" i="62"/>
  <c r="K34" i="62"/>
  <c r="I34" i="62"/>
  <c r="Z33" i="62"/>
  <c r="Y33" i="62"/>
  <c r="V33" i="62"/>
  <c r="U33" i="62"/>
  <c r="T33" i="62"/>
  <c r="R33" i="62"/>
  <c r="Q33" i="62"/>
  <c r="O33" i="62"/>
  <c r="M33" i="62"/>
  <c r="K33" i="62"/>
  <c r="I33" i="62"/>
  <c r="Z32" i="62"/>
  <c r="Y32" i="62"/>
  <c r="V32" i="62"/>
  <c r="U32" i="62"/>
  <c r="T32" i="62"/>
  <c r="R32" i="62"/>
  <c r="Q32" i="62"/>
  <c r="O32" i="62"/>
  <c r="M32" i="62"/>
  <c r="K32" i="62"/>
  <c r="I32" i="62"/>
  <c r="Z31" i="62"/>
  <c r="Y31" i="62"/>
  <c r="V31" i="62"/>
  <c r="U31" i="62"/>
  <c r="T31" i="62"/>
  <c r="R31" i="62"/>
  <c r="Q31" i="62"/>
  <c r="O31" i="62"/>
  <c r="M31" i="62"/>
  <c r="K31" i="62"/>
  <c r="I31" i="62"/>
  <c r="Z30" i="62"/>
  <c r="Y30" i="62"/>
  <c r="V30" i="62"/>
  <c r="U30" i="62"/>
  <c r="T30" i="62"/>
  <c r="R30" i="62"/>
  <c r="Q30" i="62"/>
  <c r="O30" i="62"/>
  <c r="M30" i="62"/>
  <c r="K30" i="62"/>
  <c r="I30" i="62"/>
  <c r="Z29" i="62"/>
  <c r="Y29" i="62"/>
  <c r="V29" i="62"/>
  <c r="U29" i="62"/>
  <c r="T29" i="62"/>
  <c r="R29" i="62"/>
  <c r="Q29" i="62"/>
  <c r="O29" i="62"/>
  <c r="M29" i="62"/>
  <c r="K29" i="62"/>
  <c r="I29" i="62"/>
  <c r="Z28" i="62"/>
  <c r="Y28" i="62"/>
  <c r="V28" i="62"/>
  <c r="U28" i="62"/>
  <c r="T28" i="62"/>
  <c r="R28" i="62"/>
  <c r="Q28" i="62"/>
  <c r="O28" i="62"/>
  <c r="M28" i="62"/>
  <c r="K28" i="62"/>
  <c r="I28" i="62"/>
  <c r="Z27" i="62"/>
  <c r="Y27" i="62"/>
  <c r="V27" i="62"/>
  <c r="U27" i="62"/>
  <c r="T27" i="62"/>
  <c r="R27" i="62"/>
  <c r="Q27" i="62"/>
  <c r="O27" i="62"/>
  <c r="M27" i="62"/>
  <c r="K27" i="62"/>
  <c r="I27" i="62"/>
  <c r="I39" i="62" s="1"/>
  <c r="D19" i="62" s="1"/>
  <c r="Q38" i="76" s="1"/>
  <c r="Z26" i="62"/>
  <c r="Y26" i="62"/>
  <c r="V26" i="62"/>
  <c r="U26" i="62"/>
  <c r="T26" i="62"/>
  <c r="R26" i="62"/>
  <c r="Q26" i="62"/>
  <c r="O26" i="62"/>
  <c r="M26" i="62"/>
  <c r="K26" i="62"/>
  <c r="I26" i="62"/>
  <c r="Z25" i="62"/>
  <c r="Y25" i="62"/>
  <c r="V25" i="62"/>
  <c r="U25" i="62"/>
  <c r="T25" i="62"/>
  <c r="R25" i="62"/>
  <c r="Q25" i="62"/>
  <c r="O25" i="62"/>
  <c r="M25" i="62"/>
  <c r="K25" i="62"/>
  <c r="I25" i="62"/>
  <c r="Z24" i="62"/>
  <c r="Y24" i="62"/>
  <c r="V24" i="62"/>
  <c r="U24" i="62"/>
  <c r="T24" i="62"/>
  <c r="R24" i="62"/>
  <c r="Q24" i="62"/>
  <c r="O24" i="62"/>
  <c r="M24" i="62"/>
  <c r="K24" i="62"/>
  <c r="I24" i="62"/>
  <c r="Z23" i="62"/>
  <c r="Y23" i="62"/>
  <c r="V23" i="62"/>
  <c r="U23" i="62"/>
  <c r="T23" i="62"/>
  <c r="R23" i="62"/>
  <c r="Q23" i="62"/>
  <c r="O23" i="62"/>
  <c r="M23" i="62"/>
  <c r="K23" i="62"/>
  <c r="I23" i="62"/>
  <c r="Z22" i="62"/>
  <c r="Y22" i="62"/>
  <c r="V22" i="62"/>
  <c r="U22" i="62"/>
  <c r="T22" i="62"/>
  <c r="R22" i="62"/>
  <c r="Q22" i="62"/>
  <c r="O22" i="62"/>
  <c r="M22" i="62"/>
  <c r="K22" i="62"/>
  <c r="I22" i="62"/>
  <c r="Z21" i="62"/>
  <c r="Y21" i="62"/>
  <c r="V21" i="62"/>
  <c r="U21" i="62"/>
  <c r="T21" i="62"/>
  <c r="R21" i="62"/>
  <c r="Q21" i="62"/>
  <c r="O21" i="62"/>
  <c r="M21" i="62"/>
  <c r="K21" i="62"/>
  <c r="I21" i="62"/>
  <c r="Z20" i="62"/>
  <c r="Y20" i="62"/>
  <c r="V20" i="62"/>
  <c r="U20" i="62"/>
  <c r="T20" i="62"/>
  <c r="R20" i="62"/>
  <c r="Q20" i="62"/>
  <c r="O20" i="62"/>
  <c r="M20" i="62"/>
  <c r="K20" i="62"/>
  <c r="I20" i="62"/>
  <c r="Z19" i="62"/>
  <c r="Y19" i="62"/>
  <c r="V19" i="62"/>
  <c r="U19" i="62"/>
  <c r="T19" i="62"/>
  <c r="R19" i="62"/>
  <c r="Q19" i="62"/>
  <c r="O19" i="62"/>
  <c r="M19" i="62"/>
  <c r="K19" i="62"/>
  <c r="I19" i="62"/>
  <c r="Y18" i="62"/>
  <c r="U18" i="62"/>
  <c r="R18" i="62"/>
  <c r="T18" i="62" s="1"/>
  <c r="Q18" i="62"/>
  <c r="Y17" i="62"/>
  <c r="U17" i="62"/>
  <c r="R17" i="62"/>
  <c r="T17" i="62" s="1"/>
  <c r="Q17" i="62"/>
  <c r="Y16" i="62"/>
  <c r="U16" i="62"/>
  <c r="R16" i="62"/>
  <c r="T16" i="62" s="1"/>
  <c r="Q16" i="62"/>
  <c r="Y15" i="62"/>
  <c r="U15" i="62"/>
  <c r="R15" i="62"/>
  <c r="T15" i="62" s="1"/>
  <c r="Q15" i="62"/>
  <c r="Z14" i="62"/>
  <c r="Y14" i="62"/>
  <c r="V14" i="62"/>
  <c r="T14" i="62"/>
  <c r="R10" i="62"/>
  <c r="R11" i="62" s="1"/>
  <c r="W40" i="61"/>
  <c r="S40" i="61"/>
  <c r="Z38" i="61"/>
  <c r="Y38" i="61"/>
  <c r="V38" i="61"/>
  <c r="U38" i="61"/>
  <c r="T38" i="61"/>
  <c r="R38" i="61"/>
  <c r="Q38" i="61"/>
  <c r="O38" i="61"/>
  <c r="M38" i="61"/>
  <c r="K38" i="61"/>
  <c r="I38" i="61"/>
  <c r="Z37" i="61"/>
  <c r="Y37" i="61"/>
  <c r="V37" i="61"/>
  <c r="U37" i="61"/>
  <c r="T37" i="61"/>
  <c r="R37" i="61"/>
  <c r="Q37" i="61"/>
  <c r="O37" i="61"/>
  <c r="M37" i="61"/>
  <c r="K37" i="61"/>
  <c r="I37" i="61"/>
  <c r="Z36" i="61"/>
  <c r="Y36" i="61"/>
  <c r="V36" i="61"/>
  <c r="U36" i="61"/>
  <c r="T36" i="61"/>
  <c r="R36" i="61"/>
  <c r="Q36" i="61"/>
  <c r="O36" i="61"/>
  <c r="M36" i="61"/>
  <c r="K36" i="61"/>
  <c r="I36" i="61"/>
  <c r="Z35" i="61"/>
  <c r="Y35" i="61"/>
  <c r="V35" i="61"/>
  <c r="U35" i="61"/>
  <c r="T35" i="61"/>
  <c r="R35" i="61"/>
  <c r="Q35" i="61"/>
  <c r="O35" i="61"/>
  <c r="M35" i="61"/>
  <c r="K35" i="61"/>
  <c r="I35" i="61"/>
  <c r="Z34" i="61"/>
  <c r="Y34" i="61"/>
  <c r="V34" i="61"/>
  <c r="U34" i="61"/>
  <c r="T34" i="61"/>
  <c r="R34" i="61"/>
  <c r="Q34" i="61"/>
  <c r="O34" i="61"/>
  <c r="M34" i="61"/>
  <c r="K34" i="61"/>
  <c r="I34" i="61"/>
  <c r="Z33" i="61"/>
  <c r="Y33" i="61"/>
  <c r="V33" i="61"/>
  <c r="U33" i="61"/>
  <c r="T33" i="61"/>
  <c r="R33" i="61"/>
  <c r="Q33" i="61"/>
  <c r="O33" i="61"/>
  <c r="M33" i="61"/>
  <c r="K33" i="61"/>
  <c r="I33" i="61"/>
  <c r="Z32" i="61"/>
  <c r="Y32" i="61"/>
  <c r="V32" i="61"/>
  <c r="U32" i="61"/>
  <c r="T32" i="61"/>
  <c r="R32" i="61"/>
  <c r="Q32" i="61"/>
  <c r="O32" i="61"/>
  <c r="M32" i="61"/>
  <c r="K32" i="61"/>
  <c r="I32" i="61"/>
  <c r="Z31" i="61"/>
  <c r="Y31" i="61"/>
  <c r="V31" i="61"/>
  <c r="U31" i="61"/>
  <c r="T31" i="61"/>
  <c r="R31" i="61"/>
  <c r="Q31" i="61"/>
  <c r="O31" i="61"/>
  <c r="M31" i="61"/>
  <c r="K31" i="61"/>
  <c r="I31" i="61"/>
  <c r="Z30" i="61"/>
  <c r="Y30" i="61"/>
  <c r="V30" i="61"/>
  <c r="U30" i="61"/>
  <c r="T30" i="61"/>
  <c r="R30" i="61"/>
  <c r="Q30" i="61"/>
  <c r="O30" i="61"/>
  <c r="M30" i="61"/>
  <c r="K30" i="61"/>
  <c r="I30" i="61"/>
  <c r="Z29" i="61"/>
  <c r="Y29" i="61"/>
  <c r="V29" i="61"/>
  <c r="U29" i="61"/>
  <c r="T29" i="61"/>
  <c r="R29" i="61"/>
  <c r="Q29" i="61"/>
  <c r="O29" i="61"/>
  <c r="M29" i="61"/>
  <c r="K29" i="61"/>
  <c r="I29" i="61"/>
  <c r="Z28" i="61"/>
  <c r="Y28" i="61"/>
  <c r="V28" i="61"/>
  <c r="U28" i="61"/>
  <c r="T28" i="61"/>
  <c r="R28" i="61"/>
  <c r="Q28" i="61"/>
  <c r="O28" i="61"/>
  <c r="M28" i="61"/>
  <c r="K28" i="61"/>
  <c r="I28" i="61"/>
  <c r="Z27" i="61"/>
  <c r="Y27" i="61"/>
  <c r="V27" i="61"/>
  <c r="U27" i="61"/>
  <c r="T27" i="61"/>
  <c r="R27" i="61"/>
  <c r="Q27" i="61"/>
  <c r="O27" i="61"/>
  <c r="M27" i="61"/>
  <c r="K27" i="61"/>
  <c r="I27" i="61"/>
  <c r="Z26" i="61"/>
  <c r="Y26" i="61"/>
  <c r="V26" i="61"/>
  <c r="U26" i="61"/>
  <c r="T26" i="61"/>
  <c r="R26" i="61"/>
  <c r="Q26" i="61"/>
  <c r="O26" i="61"/>
  <c r="M26" i="61"/>
  <c r="K26" i="61"/>
  <c r="I26" i="61"/>
  <c r="Z25" i="61"/>
  <c r="Y25" i="61"/>
  <c r="V25" i="61"/>
  <c r="U25" i="61"/>
  <c r="T25" i="61"/>
  <c r="R25" i="61"/>
  <c r="Q25" i="61"/>
  <c r="O25" i="61"/>
  <c r="M25" i="61"/>
  <c r="K25" i="61"/>
  <c r="I25" i="61"/>
  <c r="Z24" i="61"/>
  <c r="Y24" i="61"/>
  <c r="V24" i="61"/>
  <c r="U24" i="61"/>
  <c r="T24" i="61"/>
  <c r="R24" i="61"/>
  <c r="Q24" i="61"/>
  <c r="O24" i="61"/>
  <c r="M24" i="61"/>
  <c r="K24" i="61"/>
  <c r="I24" i="61"/>
  <c r="Z23" i="61"/>
  <c r="Y23" i="61"/>
  <c r="V23" i="61"/>
  <c r="U23" i="61"/>
  <c r="T23" i="61"/>
  <c r="R23" i="61"/>
  <c r="Q23" i="61"/>
  <c r="O23" i="61"/>
  <c r="M23" i="61"/>
  <c r="K23" i="61"/>
  <c r="I23" i="61"/>
  <c r="Z22" i="61"/>
  <c r="Y22" i="61"/>
  <c r="V22" i="61"/>
  <c r="U22" i="61"/>
  <c r="T22" i="61"/>
  <c r="R22" i="61"/>
  <c r="Q22" i="61"/>
  <c r="O22" i="61"/>
  <c r="M22" i="61"/>
  <c r="K22" i="61"/>
  <c r="I22" i="61"/>
  <c r="Z21" i="61"/>
  <c r="Y21" i="61"/>
  <c r="V21" i="61"/>
  <c r="U21" i="61"/>
  <c r="T21" i="61"/>
  <c r="R21" i="61"/>
  <c r="Q21" i="61"/>
  <c r="O21" i="61"/>
  <c r="M21" i="61"/>
  <c r="K21" i="61"/>
  <c r="I21" i="61"/>
  <c r="Z20" i="61"/>
  <c r="Y20" i="61"/>
  <c r="V20" i="61"/>
  <c r="U20" i="61"/>
  <c r="T20" i="61"/>
  <c r="R20" i="61"/>
  <c r="Q20" i="61"/>
  <c r="O20" i="61"/>
  <c r="M20" i="61"/>
  <c r="K20" i="61"/>
  <c r="I20" i="61"/>
  <c r="Z19" i="61"/>
  <c r="Y19" i="61"/>
  <c r="V19" i="61"/>
  <c r="U19" i="61"/>
  <c r="T19" i="61"/>
  <c r="R19" i="61"/>
  <c r="Q19" i="61"/>
  <c r="O19" i="61"/>
  <c r="M19" i="61"/>
  <c r="K19" i="61"/>
  <c r="I19" i="61"/>
  <c r="Y18" i="61"/>
  <c r="U18" i="61"/>
  <c r="R18" i="61"/>
  <c r="T18" i="61" s="1"/>
  <c r="Q18" i="61"/>
  <c r="O18" i="61"/>
  <c r="M18" i="61"/>
  <c r="K18" i="61"/>
  <c r="I18" i="61"/>
  <c r="Y17" i="61"/>
  <c r="U17" i="61"/>
  <c r="R17" i="61"/>
  <c r="T17" i="61" s="1"/>
  <c r="Q17" i="61"/>
  <c r="Y16" i="61"/>
  <c r="U16" i="61"/>
  <c r="R16" i="61"/>
  <c r="T16" i="61" s="1"/>
  <c r="Q16" i="61"/>
  <c r="Y15" i="61"/>
  <c r="U15" i="61"/>
  <c r="R15" i="61"/>
  <c r="T15" i="61" s="1"/>
  <c r="Q15" i="61"/>
  <c r="Z14" i="61"/>
  <c r="Y14" i="61"/>
  <c r="V14" i="61"/>
  <c r="T14" i="61"/>
  <c r="R10" i="61"/>
  <c r="R11" i="61" s="1"/>
  <c r="W40" i="60"/>
  <c r="S40" i="60"/>
  <c r="Z38" i="60"/>
  <c r="Y38" i="60"/>
  <c r="V38" i="60"/>
  <c r="U38" i="60"/>
  <c r="T38" i="60"/>
  <c r="R38" i="60"/>
  <c r="Q38" i="60"/>
  <c r="O38" i="60"/>
  <c r="M38" i="60"/>
  <c r="K38" i="60"/>
  <c r="I38" i="60"/>
  <c r="Z37" i="60"/>
  <c r="Y37" i="60"/>
  <c r="V37" i="60"/>
  <c r="U37" i="60"/>
  <c r="T37" i="60"/>
  <c r="R37" i="60"/>
  <c r="Q37" i="60"/>
  <c r="O37" i="60"/>
  <c r="M37" i="60"/>
  <c r="K37" i="60"/>
  <c r="I37" i="60"/>
  <c r="Z36" i="60"/>
  <c r="Y36" i="60"/>
  <c r="V36" i="60"/>
  <c r="U36" i="60"/>
  <c r="T36" i="60"/>
  <c r="R36" i="60"/>
  <c r="Q36" i="60"/>
  <c r="O36" i="60"/>
  <c r="M36" i="60"/>
  <c r="K36" i="60"/>
  <c r="I36" i="60"/>
  <c r="Z35" i="60"/>
  <c r="Y35" i="60"/>
  <c r="V35" i="60"/>
  <c r="U35" i="60"/>
  <c r="T35" i="60"/>
  <c r="R35" i="60"/>
  <c r="Q35" i="60"/>
  <c r="O35" i="60"/>
  <c r="M35" i="60"/>
  <c r="K35" i="60"/>
  <c r="I35" i="60"/>
  <c r="Z34" i="60"/>
  <c r="Y34" i="60"/>
  <c r="V34" i="60"/>
  <c r="U34" i="60"/>
  <c r="T34" i="60"/>
  <c r="R34" i="60"/>
  <c r="Q34" i="60"/>
  <c r="O34" i="60"/>
  <c r="M34" i="60"/>
  <c r="K34" i="60"/>
  <c r="I34" i="60"/>
  <c r="Z33" i="60"/>
  <c r="Y33" i="60"/>
  <c r="V33" i="60"/>
  <c r="U33" i="60"/>
  <c r="T33" i="60"/>
  <c r="R33" i="60"/>
  <c r="Q33" i="60"/>
  <c r="O33" i="60"/>
  <c r="M33" i="60"/>
  <c r="K33" i="60"/>
  <c r="I33" i="60"/>
  <c r="Z32" i="60"/>
  <c r="Y32" i="60"/>
  <c r="V32" i="60"/>
  <c r="U32" i="60"/>
  <c r="T32" i="60"/>
  <c r="R32" i="60"/>
  <c r="Q32" i="60"/>
  <c r="O32" i="60"/>
  <c r="M32" i="60"/>
  <c r="K32" i="60"/>
  <c r="I32" i="60"/>
  <c r="Z31" i="60"/>
  <c r="Y31" i="60"/>
  <c r="V31" i="60"/>
  <c r="U31" i="60"/>
  <c r="T31" i="60"/>
  <c r="R31" i="60"/>
  <c r="Q31" i="60"/>
  <c r="O31" i="60"/>
  <c r="M31" i="60"/>
  <c r="K31" i="60"/>
  <c r="I31" i="60"/>
  <c r="Z30" i="60"/>
  <c r="Y30" i="60"/>
  <c r="V30" i="60"/>
  <c r="U30" i="60"/>
  <c r="T30" i="60"/>
  <c r="R30" i="60"/>
  <c r="Q30" i="60"/>
  <c r="O30" i="60"/>
  <c r="M30" i="60"/>
  <c r="K30" i="60"/>
  <c r="I30" i="60"/>
  <c r="Z29" i="60"/>
  <c r="Y29" i="60"/>
  <c r="V29" i="60"/>
  <c r="U29" i="60"/>
  <c r="T29" i="60"/>
  <c r="R29" i="60"/>
  <c r="Q29" i="60"/>
  <c r="O29" i="60"/>
  <c r="M29" i="60"/>
  <c r="K29" i="60"/>
  <c r="I29" i="60"/>
  <c r="Z28" i="60"/>
  <c r="Y28" i="60"/>
  <c r="V28" i="60"/>
  <c r="U28" i="60"/>
  <c r="T28" i="60"/>
  <c r="R28" i="60"/>
  <c r="Q28" i="60"/>
  <c r="O28" i="60"/>
  <c r="M28" i="60"/>
  <c r="K28" i="60"/>
  <c r="I28" i="60"/>
  <c r="Z27" i="60"/>
  <c r="Y27" i="60"/>
  <c r="V27" i="60"/>
  <c r="U27" i="60"/>
  <c r="T27" i="60"/>
  <c r="R27" i="60"/>
  <c r="Q27" i="60"/>
  <c r="O27" i="60"/>
  <c r="M27" i="60"/>
  <c r="K27" i="60"/>
  <c r="I27" i="60"/>
  <c r="Z26" i="60"/>
  <c r="Y26" i="60"/>
  <c r="V26" i="60"/>
  <c r="U26" i="60"/>
  <c r="T26" i="60"/>
  <c r="R26" i="60"/>
  <c r="Q26" i="60"/>
  <c r="O26" i="60"/>
  <c r="M26" i="60"/>
  <c r="K26" i="60"/>
  <c r="I26" i="60"/>
  <c r="Z25" i="60"/>
  <c r="Y25" i="60"/>
  <c r="V25" i="60"/>
  <c r="U25" i="60"/>
  <c r="T25" i="60"/>
  <c r="R25" i="60"/>
  <c r="Q25" i="60"/>
  <c r="O25" i="60"/>
  <c r="M25" i="60"/>
  <c r="K25" i="60"/>
  <c r="I25" i="60"/>
  <c r="Z24" i="60"/>
  <c r="Y24" i="60"/>
  <c r="V24" i="60"/>
  <c r="U24" i="60"/>
  <c r="T24" i="60"/>
  <c r="R24" i="60"/>
  <c r="Q24" i="60"/>
  <c r="O24" i="60"/>
  <c r="M24" i="60"/>
  <c r="K24" i="60"/>
  <c r="I24" i="60"/>
  <c r="Z23" i="60"/>
  <c r="Y23" i="60"/>
  <c r="V23" i="60"/>
  <c r="U23" i="60"/>
  <c r="T23" i="60"/>
  <c r="R23" i="60"/>
  <c r="Q23" i="60"/>
  <c r="O23" i="60"/>
  <c r="M23" i="60"/>
  <c r="K23" i="60"/>
  <c r="I23" i="60"/>
  <c r="Z22" i="60"/>
  <c r="Y22" i="60"/>
  <c r="V22" i="60"/>
  <c r="U22" i="60"/>
  <c r="T22" i="60"/>
  <c r="R22" i="60"/>
  <c r="Q22" i="60"/>
  <c r="O22" i="60"/>
  <c r="M22" i="60"/>
  <c r="K22" i="60"/>
  <c r="I22" i="60"/>
  <c r="Z21" i="60"/>
  <c r="Y21" i="60"/>
  <c r="V21" i="60"/>
  <c r="U21" i="60"/>
  <c r="T21" i="60"/>
  <c r="R21" i="60"/>
  <c r="Q21" i="60"/>
  <c r="O21" i="60"/>
  <c r="M21" i="60"/>
  <c r="K21" i="60"/>
  <c r="I21" i="60"/>
  <c r="Z20" i="60"/>
  <c r="Y20" i="60"/>
  <c r="V20" i="60"/>
  <c r="U20" i="60"/>
  <c r="T20" i="60"/>
  <c r="R20" i="60"/>
  <c r="Q20" i="60"/>
  <c r="O20" i="60"/>
  <c r="M20" i="60"/>
  <c r="K20" i="60"/>
  <c r="I20" i="60"/>
  <c r="Z19" i="60"/>
  <c r="Y19" i="60"/>
  <c r="V19" i="60"/>
  <c r="U19" i="60"/>
  <c r="T19" i="60"/>
  <c r="R19" i="60"/>
  <c r="Q19" i="60"/>
  <c r="O19" i="60"/>
  <c r="M19" i="60"/>
  <c r="K19" i="60"/>
  <c r="I19" i="60"/>
  <c r="Y18" i="60"/>
  <c r="U18" i="60"/>
  <c r="R18" i="60"/>
  <c r="T18" i="60" s="1"/>
  <c r="Q18" i="60"/>
  <c r="O18" i="60"/>
  <c r="M18" i="60"/>
  <c r="K18" i="60"/>
  <c r="I18" i="60"/>
  <c r="Y17" i="60"/>
  <c r="U17" i="60"/>
  <c r="R17" i="60"/>
  <c r="T17" i="60" s="1"/>
  <c r="Q17" i="60"/>
  <c r="O17" i="60"/>
  <c r="M17" i="60"/>
  <c r="K17" i="60"/>
  <c r="I17" i="60"/>
  <c r="Y16" i="60"/>
  <c r="U16" i="60"/>
  <c r="R16" i="60"/>
  <c r="T16" i="60" s="1"/>
  <c r="V16" i="60" s="1"/>
  <c r="Q16" i="60"/>
  <c r="Y15" i="60"/>
  <c r="U15" i="60"/>
  <c r="R15" i="60"/>
  <c r="T15" i="60" s="1"/>
  <c r="Q15" i="60"/>
  <c r="Z14" i="60"/>
  <c r="Y14" i="60"/>
  <c r="V14" i="60"/>
  <c r="T14" i="60"/>
  <c r="R10" i="60"/>
  <c r="W40" i="59"/>
  <c r="S40" i="59"/>
  <c r="Z38" i="59"/>
  <c r="Y38" i="59"/>
  <c r="V38" i="59"/>
  <c r="U38" i="59"/>
  <c r="T38" i="59"/>
  <c r="R38" i="59"/>
  <c r="Q38" i="59"/>
  <c r="O38" i="59"/>
  <c r="M38" i="59"/>
  <c r="K38" i="59"/>
  <c r="I38" i="59"/>
  <c r="Z37" i="59"/>
  <c r="Y37" i="59"/>
  <c r="V37" i="59"/>
  <c r="U37" i="59"/>
  <c r="T37" i="59"/>
  <c r="R37" i="59"/>
  <c r="Q37" i="59"/>
  <c r="O37" i="59"/>
  <c r="M37" i="59"/>
  <c r="K37" i="59"/>
  <c r="I37" i="59"/>
  <c r="Z36" i="59"/>
  <c r="Y36" i="59"/>
  <c r="V36" i="59"/>
  <c r="U36" i="59"/>
  <c r="T36" i="59"/>
  <c r="R36" i="59"/>
  <c r="Q36" i="59"/>
  <c r="O36" i="59"/>
  <c r="M36" i="59"/>
  <c r="K36" i="59"/>
  <c r="I36" i="59"/>
  <c r="Z35" i="59"/>
  <c r="Y35" i="59"/>
  <c r="V35" i="59"/>
  <c r="U35" i="59"/>
  <c r="T35" i="59"/>
  <c r="R35" i="59"/>
  <c r="Q35" i="59"/>
  <c r="O35" i="59"/>
  <c r="M35" i="59"/>
  <c r="K35" i="59"/>
  <c r="I35" i="59"/>
  <c r="Z34" i="59"/>
  <c r="Y34" i="59"/>
  <c r="V34" i="59"/>
  <c r="U34" i="59"/>
  <c r="T34" i="59"/>
  <c r="R34" i="59"/>
  <c r="Q34" i="59"/>
  <c r="O34" i="59"/>
  <c r="M34" i="59"/>
  <c r="K34" i="59"/>
  <c r="I34" i="59"/>
  <c r="Z33" i="59"/>
  <c r="Y33" i="59"/>
  <c r="V33" i="59"/>
  <c r="U33" i="59"/>
  <c r="T33" i="59"/>
  <c r="R33" i="59"/>
  <c r="Q33" i="59"/>
  <c r="O33" i="59"/>
  <c r="M33" i="59"/>
  <c r="K33" i="59"/>
  <c r="I33" i="59"/>
  <c r="Z32" i="59"/>
  <c r="Y32" i="59"/>
  <c r="V32" i="59"/>
  <c r="U32" i="59"/>
  <c r="T32" i="59"/>
  <c r="R32" i="59"/>
  <c r="Q32" i="59"/>
  <c r="O32" i="59"/>
  <c r="M32" i="59"/>
  <c r="K32" i="59"/>
  <c r="I32" i="59"/>
  <c r="Z31" i="59"/>
  <c r="Y31" i="59"/>
  <c r="V31" i="59"/>
  <c r="U31" i="59"/>
  <c r="T31" i="59"/>
  <c r="R31" i="59"/>
  <c r="Q31" i="59"/>
  <c r="O31" i="59"/>
  <c r="M31" i="59"/>
  <c r="K31" i="59"/>
  <c r="I31" i="59"/>
  <c r="Z30" i="59"/>
  <c r="Y30" i="59"/>
  <c r="V30" i="59"/>
  <c r="U30" i="59"/>
  <c r="T30" i="59"/>
  <c r="R30" i="59"/>
  <c r="Q30" i="59"/>
  <c r="O30" i="59"/>
  <c r="M30" i="59"/>
  <c r="K30" i="59"/>
  <c r="I30" i="59"/>
  <c r="Z29" i="59"/>
  <c r="Y29" i="59"/>
  <c r="V29" i="59"/>
  <c r="U29" i="59"/>
  <c r="T29" i="59"/>
  <c r="R29" i="59"/>
  <c r="Q29" i="59"/>
  <c r="O29" i="59"/>
  <c r="M29" i="59"/>
  <c r="K29" i="59"/>
  <c r="I29" i="59"/>
  <c r="Z28" i="59"/>
  <c r="Y28" i="59"/>
  <c r="V28" i="59"/>
  <c r="U28" i="59"/>
  <c r="T28" i="59"/>
  <c r="R28" i="59"/>
  <c r="Q28" i="59"/>
  <c r="O28" i="59"/>
  <c r="M28" i="59"/>
  <c r="K28" i="59"/>
  <c r="I28" i="59"/>
  <c r="Z27" i="59"/>
  <c r="Y27" i="59"/>
  <c r="V27" i="59"/>
  <c r="U27" i="59"/>
  <c r="T27" i="59"/>
  <c r="R27" i="59"/>
  <c r="Q27" i="59"/>
  <c r="O27" i="59"/>
  <c r="M27" i="59"/>
  <c r="K27" i="59"/>
  <c r="I27" i="59"/>
  <c r="Z26" i="59"/>
  <c r="Y26" i="59"/>
  <c r="V26" i="59"/>
  <c r="U26" i="59"/>
  <c r="T26" i="59"/>
  <c r="R26" i="59"/>
  <c r="Q26" i="59"/>
  <c r="O26" i="59"/>
  <c r="M26" i="59"/>
  <c r="K26" i="59"/>
  <c r="I26" i="59"/>
  <c r="Z25" i="59"/>
  <c r="Y25" i="59"/>
  <c r="V25" i="59"/>
  <c r="U25" i="59"/>
  <c r="T25" i="59"/>
  <c r="R25" i="59"/>
  <c r="Q25" i="59"/>
  <c r="O25" i="59"/>
  <c r="M25" i="59"/>
  <c r="K25" i="59"/>
  <c r="I25" i="59"/>
  <c r="Z24" i="59"/>
  <c r="Y24" i="59"/>
  <c r="V24" i="59"/>
  <c r="U24" i="59"/>
  <c r="T24" i="59"/>
  <c r="R24" i="59"/>
  <c r="Q24" i="59"/>
  <c r="O24" i="59"/>
  <c r="M24" i="59"/>
  <c r="K24" i="59"/>
  <c r="I24" i="59"/>
  <c r="Z23" i="59"/>
  <c r="Y23" i="59"/>
  <c r="V23" i="59"/>
  <c r="U23" i="59"/>
  <c r="T23" i="59"/>
  <c r="R23" i="59"/>
  <c r="Q23" i="59"/>
  <c r="O23" i="59"/>
  <c r="M23" i="59"/>
  <c r="K23" i="59"/>
  <c r="I23" i="59"/>
  <c r="Z22" i="59"/>
  <c r="Y22" i="59"/>
  <c r="V22" i="59"/>
  <c r="U22" i="59"/>
  <c r="T22" i="59"/>
  <c r="R22" i="59"/>
  <c r="Q22" i="59"/>
  <c r="O22" i="59"/>
  <c r="M22" i="59"/>
  <c r="K22" i="59"/>
  <c r="I22" i="59"/>
  <c r="Z21" i="59"/>
  <c r="Y21" i="59"/>
  <c r="V21" i="59"/>
  <c r="U21" i="59"/>
  <c r="T21" i="59"/>
  <c r="R21" i="59"/>
  <c r="Q21" i="59"/>
  <c r="O21" i="59"/>
  <c r="M21" i="59"/>
  <c r="K21" i="59"/>
  <c r="I21" i="59"/>
  <c r="Z20" i="59"/>
  <c r="Y20" i="59"/>
  <c r="V20" i="59"/>
  <c r="U20" i="59"/>
  <c r="T20" i="59"/>
  <c r="R20" i="59"/>
  <c r="Q20" i="59"/>
  <c r="O20" i="59"/>
  <c r="M20" i="59"/>
  <c r="K20" i="59"/>
  <c r="I20" i="59"/>
  <c r="Z19" i="59"/>
  <c r="Y19" i="59"/>
  <c r="V19" i="59"/>
  <c r="U19" i="59"/>
  <c r="T19" i="59"/>
  <c r="R19" i="59"/>
  <c r="Q19" i="59"/>
  <c r="O19" i="59"/>
  <c r="M19" i="59"/>
  <c r="K19" i="59"/>
  <c r="I19" i="59"/>
  <c r="Y18" i="59"/>
  <c r="U18" i="59"/>
  <c r="R18" i="59"/>
  <c r="T18" i="59" s="1"/>
  <c r="Q18" i="59"/>
  <c r="O18" i="59"/>
  <c r="M18" i="59"/>
  <c r="K18" i="59"/>
  <c r="I18" i="59"/>
  <c r="Y17" i="59"/>
  <c r="U17" i="59"/>
  <c r="R17" i="59"/>
  <c r="T17" i="59" s="1"/>
  <c r="Q17" i="59"/>
  <c r="O17" i="59"/>
  <c r="M17" i="59"/>
  <c r="K17" i="59"/>
  <c r="I17" i="59"/>
  <c r="Y16" i="59"/>
  <c r="U16" i="59"/>
  <c r="R16" i="59"/>
  <c r="T16" i="59" s="1"/>
  <c r="Q16" i="59"/>
  <c r="Y15" i="59"/>
  <c r="U15" i="59"/>
  <c r="R15" i="59"/>
  <c r="T15" i="59" s="1"/>
  <c r="Q15" i="59"/>
  <c r="Z14" i="59"/>
  <c r="Y14" i="59"/>
  <c r="V14" i="59"/>
  <c r="T14" i="59"/>
  <c r="R10" i="59"/>
  <c r="R11" i="59" s="1"/>
  <c r="W40" i="58"/>
  <c r="S40" i="58"/>
  <c r="Z38" i="58"/>
  <c r="Y38" i="58"/>
  <c r="V38" i="58"/>
  <c r="U38" i="58"/>
  <c r="T38" i="58"/>
  <c r="R38" i="58"/>
  <c r="Q38" i="58"/>
  <c r="O38" i="58"/>
  <c r="M38" i="58"/>
  <c r="K38" i="58"/>
  <c r="I38" i="58"/>
  <c r="Z37" i="58"/>
  <c r="Y37" i="58"/>
  <c r="V37" i="58"/>
  <c r="U37" i="58"/>
  <c r="T37" i="58"/>
  <c r="R37" i="58"/>
  <c r="Q37" i="58"/>
  <c r="O37" i="58"/>
  <c r="M37" i="58"/>
  <c r="K37" i="58"/>
  <c r="I37" i="58"/>
  <c r="Z36" i="58"/>
  <c r="Y36" i="58"/>
  <c r="V36" i="58"/>
  <c r="U36" i="58"/>
  <c r="T36" i="58"/>
  <c r="R36" i="58"/>
  <c r="Q36" i="58"/>
  <c r="O36" i="58"/>
  <c r="M36" i="58"/>
  <c r="K36" i="58"/>
  <c r="I36" i="58"/>
  <c r="Z35" i="58"/>
  <c r="Y35" i="58"/>
  <c r="V35" i="58"/>
  <c r="U35" i="58"/>
  <c r="T35" i="58"/>
  <c r="R35" i="58"/>
  <c r="Q35" i="58"/>
  <c r="O35" i="58"/>
  <c r="M35" i="58"/>
  <c r="K35" i="58"/>
  <c r="I35" i="58"/>
  <c r="Z34" i="58"/>
  <c r="Y34" i="58"/>
  <c r="V34" i="58"/>
  <c r="U34" i="58"/>
  <c r="T34" i="58"/>
  <c r="R34" i="58"/>
  <c r="Q34" i="58"/>
  <c r="O34" i="58"/>
  <c r="M34" i="58"/>
  <c r="K34" i="58"/>
  <c r="I34" i="58"/>
  <c r="Z33" i="58"/>
  <c r="Y33" i="58"/>
  <c r="V33" i="58"/>
  <c r="U33" i="58"/>
  <c r="T33" i="58"/>
  <c r="R33" i="58"/>
  <c r="Q33" i="58"/>
  <c r="O33" i="58"/>
  <c r="M33" i="58"/>
  <c r="K33" i="58"/>
  <c r="I33" i="58"/>
  <c r="Z32" i="58"/>
  <c r="Y32" i="58"/>
  <c r="V32" i="58"/>
  <c r="U32" i="58"/>
  <c r="T32" i="58"/>
  <c r="R32" i="58"/>
  <c r="Q32" i="58"/>
  <c r="O32" i="58"/>
  <c r="M32" i="58"/>
  <c r="K32" i="58"/>
  <c r="I32" i="58"/>
  <c r="Z31" i="58"/>
  <c r="Y31" i="58"/>
  <c r="V31" i="58"/>
  <c r="U31" i="58"/>
  <c r="T31" i="58"/>
  <c r="R31" i="58"/>
  <c r="Q31" i="58"/>
  <c r="O31" i="58"/>
  <c r="M31" i="58"/>
  <c r="K31" i="58"/>
  <c r="I31" i="58"/>
  <c r="Z30" i="58"/>
  <c r="Y30" i="58"/>
  <c r="V30" i="58"/>
  <c r="U30" i="58"/>
  <c r="T30" i="58"/>
  <c r="R30" i="58"/>
  <c r="Q30" i="58"/>
  <c r="O30" i="58"/>
  <c r="M30" i="58"/>
  <c r="K30" i="58"/>
  <c r="I30" i="58"/>
  <c r="Z29" i="58"/>
  <c r="Y29" i="58"/>
  <c r="V29" i="58"/>
  <c r="U29" i="58"/>
  <c r="T29" i="58"/>
  <c r="R29" i="58"/>
  <c r="Q29" i="58"/>
  <c r="O29" i="58"/>
  <c r="M29" i="58"/>
  <c r="K29" i="58"/>
  <c r="I29" i="58"/>
  <c r="Z28" i="58"/>
  <c r="Y28" i="58"/>
  <c r="V28" i="58"/>
  <c r="U28" i="58"/>
  <c r="T28" i="58"/>
  <c r="R28" i="58"/>
  <c r="Q28" i="58"/>
  <c r="O28" i="58"/>
  <c r="M28" i="58"/>
  <c r="M39" i="58" s="1"/>
  <c r="D21" i="58" s="1"/>
  <c r="K28" i="58"/>
  <c r="I28" i="58"/>
  <c r="Z27" i="58"/>
  <c r="Y27" i="58"/>
  <c r="V27" i="58"/>
  <c r="U27" i="58"/>
  <c r="T27" i="58"/>
  <c r="R27" i="58"/>
  <c r="Q27" i="58"/>
  <c r="O27" i="58"/>
  <c r="M27" i="58"/>
  <c r="K27" i="58"/>
  <c r="I27" i="58"/>
  <c r="Z26" i="58"/>
  <c r="Y26" i="58"/>
  <c r="V26" i="58"/>
  <c r="U26" i="58"/>
  <c r="T26" i="58"/>
  <c r="R26" i="58"/>
  <c r="Q26" i="58"/>
  <c r="O26" i="58"/>
  <c r="M26" i="58"/>
  <c r="K26" i="58"/>
  <c r="I26" i="58"/>
  <c r="Z25" i="58"/>
  <c r="Y25" i="58"/>
  <c r="V25" i="58"/>
  <c r="U25" i="58"/>
  <c r="T25" i="58"/>
  <c r="R25" i="58"/>
  <c r="Q25" i="58"/>
  <c r="O25" i="58"/>
  <c r="M25" i="58"/>
  <c r="K25" i="58"/>
  <c r="I25" i="58"/>
  <c r="Z24" i="58"/>
  <c r="Y24" i="58"/>
  <c r="V24" i="58"/>
  <c r="U24" i="58"/>
  <c r="T24" i="58"/>
  <c r="R24" i="58"/>
  <c r="Q24" i="58"/>
  <c r="O24" i="58"/>
  <c r="M24" i="58"/>
  <c r="K24" i="58"/>
  <c r="I24" i="58"/>
  <c r="Z23" i="58"/>
  <c r="Y23" i="58"/>
  <c r="V23" i="58"/>
  <c r="U23" i="58"/>
  <c r="T23" i="58"/>
  <c r="R23" i="58"/>
  <c r="Q23" i="58"/>
  <c r="O23" i="58"/>
  <c r="M23" i="58"/>
  <c r="K23" i="58"/>
  <c r="I23" i="58"/>
  <c r="Z22" i="58"/>
  <c r="Y22" i="58"/>
  <c r="V22" i="58"/>
  <c r="U22" i="58"/>
  <c r="T22" i="58"/>
  <c r="R22" i="58"/>
  <c r="Q22" i="58"/>
  <c r="O22" i="58"/>
  <c r="M22" i="58"/>
  <c r="K22" i="58"/>
  <c r="I22" i="58"/>
  <c r="Z21" i="58"/>
  <c r="Y21" i="58"/>
  <c r="V21" i="58"/>
  <c r="U21" i="58"/>
  <c r="T21" i="58"/>
  <c r="R21" i="58"/>
  <c r="Q21" i="58"/>
  <c r="O21" i="58"/>
  <c r="M21" i="58"/>
  <c r="K21" i="58"/>
  <c r="I21" i="58"/>
  <c r="Z20" i="58"/>
  <c r="Y20" i="58"/>
  <c r="V20" i="58"/>
  <c r="U20" i="58"/>
  <c r="T20" i="58"/>
  <c r="R20" i="58"/>
  <c r="Q20" i="58"/>
  <c r="O20" i="58"/>
  <c r="M20" i="58"/>
  <c r="K20" i="58"/>
  <c r="I20" i="58"/>
  <c r="Z19" i="58"/>
  <c r="Y19" i="58"/>
  <c r="V19" i="58"/>
  <c r="U19" i="58"/>
  <c r="T19" i="58"/>
  <c r="R19" i="58"/>
  <c r="Q19" i="58"/>
  <c r="O19" i="58"/>
  <c r="M19" i="58"/>
  <c r="K19" i="58"/>
  <c r="I19" i="58"/>
  <c r="Y18" i="58"/>
  <c r="U18" i="58"/>
  <c r="R18" i="58"/>
  <c r="T18" i="58" s="1"/>
  <c r="Q18" i="58"/>
  <c r="O18" i="58"/>
  <c r="M18" i="58"/>
  <c r="K18" i="58"/>
  <c r="I18" i="58"/>
  <c r="Y17" i="58"/>
  <c r="U17" i="58"/>
  <c r="R17" i="58"/>
  <c r="T17" i="58" s="1"/>
  <c r="Q17" i="58"/>
  <c r="O17" i="58"/>
  <c r="M17" i="58"/>
  <c r="K17" i="58"/>
  <c r="I17" i="58"/>
  <c r="Y16" i="58"/>
  <c r="U16" i="58"/>
  <c r="R16" i="58"/>
  <c r="T16" i="58" s="1"/>
  <c r="Z16" i="58" s="1"/>
  <c r="Q16" i="58"/>
  <c r="Y15" i="58"/>
  <c r="U15" i="58"/>
  <c r="R15" i="58"/>
  <c r="T15" i="58" s="1"/>
  <c r="Q15" i="58"/>
  <c r="Z14" i="58"/>
  <c r="Y14" i="58"/>
  <c r="V14" i="58"/>
  <c r="T14" i="58"/>
  <c r="R10" i="58"/>
  <c r="R11" i="58" s="1"/>
  <c r="W40" i="57"/>
  <c r="S40" i="57"/>
  <c r="Z38" i="57"/>
  <c r="Y38" i="57"/>
  <c r="V38" i="57"/>
  <c r="U38" i="57"/>
  <c r="T38" i="57"/>
  <c r="R38" i="57"/>
  <c r="Q38" i="57"/>
  <c r="O38" i="57"/>
  <c r="M38" i="57"/>
  <c r="K38" i="57"/>
  <c r="I38" i="57"/>
  <c r="Z37" i="57"/>
  <c r="Y37" i="57"/>
  <c r="V37" i="57"/>
  <c r="U37" i="57"/>
  <c r="T37" i="57"/>
  <c r="R37" i="57"/>
  <c r="Q37" i="57"/>
  <c r="O37" i="57"/>
  <c r="M37" i="57"/>
  <c r="K37" i="57"/>
  <c r="I37" i="57"/>
  <c r="Z36" i="57"/>
  <c r="Y36" i="57"/>
  <c r="V36" i="57"/>
  <c r="U36" i="57"/>
  <c r="T36" i="57"/>
  <c r="R36" i="57"/>
  <c r="Q36" i="57"/>
  <c r="O36" i="57"/>
  <c r="M36" i="57"/>
  <c r="K36" i="57"/>
  <c r="I36" i="57"/>
  <c r="Z35" i="57"/>
  <c r="Y35" i="57"/>
  <c r="V35" i="57"/>
  <c r="U35" i="57"/>
  <c r="T35" i="57"/>
  <c r="R35" i="57"/>
  <c r="Q35" i="57"/>
  <c r="O35" i="57"/>
  <c r="M35" i="57"/>
  <c r="K35" i="57"/>
  <c r="I35" i="57"/>
  <c r="Z34" i="57"/>
  <c r="Y34" i="57"/>
  <c r="V34" i="57"/>
  <c r="U34" i="57"/>
  <c r="T34" i="57"/>
  <c r="R34" i="57"/>
  <c r="Q34" i="57"/>
  <c r="O34" i="57"/>
  <c r="M34" i="57"/>
  <c r="K34" i="57"/>
  <c r="I34" i="57"/>
  <c r="Z33" i="57"/>
  <c r="Y33" i="57"/>
  <c r="V33" i="57"/>
  <c r="U33" i="57"/>
  <c r="T33" i="57"/>
  <c r="R33" i="57"/>
  <c r="Q33" i="57"/>
  <c r="O33" i="57"/>
  <c r="M33" i="57"/>
  <c r="K33" i="57"/>
  <c r="I33" i="57"/>
  <c r="Z32" i="57"/>
  <c r="Y32" i="57"/>
  <c r="V32" i="57"/>
  <c r="U32" i="57"/>
  <c r="T32" i="57"/>
  <c r="R32" i="57"/>
  <c r="Q32" i="57"/>
  <c r="O32" i="57"/>
  <c r="M32" i="57"/>
  <c r="K32" i="57"/>
  <c r="I32" i="57"/>
  <c r="Z31" i="57"/>
  <c r="Y31" i="57"/>
  <c r="V31" i="57"/>
  <c r="U31" i="57"/>
  <c r="T31" i="57"/>
  <c r="R31" i="57"/>
  <c r="Q31" i="57"/>
  <c r="O31" i="57"/>
  <c r="M31" i="57"/>
  <c r="K31" i="57"/>
  <c r="I31" i="57"/>
  <c r="Z30" i="57"/>
  <c r="Y30" i="57"/>
  <c r="V30" i="57"/>
  <c r="U30" i="57"/>
  <c r="T30" i="57"/>
  <c r="R30" i="57"/>
  <c r="Q30" i="57"/>
  <c r="O30" i="57"/>
  <c r="M30" i="57"/>
  <c r="K30" i="57"/>
  <c r="I30" i="57"/>
  <c r="Z29" i="57"/>
  <c r="Y29" i="57"/>
  <c r="V29" i="57"/>
  <c r="U29" i="57"/>
  <c r="T29" i="57"/>
  <c r="R29" i="57"/>
  <c r="Q29" i="57"/>
  <c r="O29" i="57"/>
  <c r="M29" i="57"/>
  <c r="K29" i="57"/>
  <c r="I29" i="57"/>
  <c r="Z28" i="57"/>
  <c r="Y28" i="57"/>
  <c r="V28" i="57"/>
  <c r="U28" i="57"/>
  <c r="T28" i="57"/>
  <c r="R28" i="57"/>
  <c r="Q28" i="57"/>
  <c r="O28" i="57"/>
  <c r="M28" i="57"/>
  <c r="K28" i="57"/>
  <c r="I28" i="57"/>
  <c r="Z27" i="57"/>
  <c r="Y27" i="57"/>
  <c r="V27" i="57"/>
  <c r="U27" i="57"/>
  <c r="T27" i="57"/>
  <c r="R27" i="57"/>
  <c r="Q27" i="57"/>
  <c r="O27" i="57"/>
  <c r="M27" i="57"/>
  <c r="K27" i="57"/>
  <c r="I27" i="57"/>
  <c r="Z26" i="57"/>
  <c r="Y26" i="57"/>
  <c r="V26" i="57"/>
  <c r="U26" i="57"/>
  <c r="T26" i="57"/>
  <c r="R26" i="57"/>
  <c r="Q26" i="57"/>
  <c r="O26" i="57"/>
  <c r="M26" i="57"/>
  <c r="K26" i="57"/>
  <c r="I26" i="57"/>
  <c r="Z25" i="57"/>
  <c r="Y25" i="57"/>
  <c r="V25" i="57"/>
  <c r="U25" i="57"/>
  <c r="T25" i="57"/>
  <c r="R25" i="57"/>
  <c r="Q25" i="57"/>
  <c r="O25" i="57"/>
  <c r="M25" i="57"/>
  <c r="K25" i="57"/>
  <c r="I25" i="57"/>
  <c r="Z24" i="57"/>
  <c r="Y24" i="57"/>
  <c r="V24" i="57"/>
  <c r="U24" i="57"/>
  <c r="T24" i="57"/>
  <c r="R24" i="57"/>
  <c r="Q24" i="57"/>
  <c r="O24" i="57"/>
  <c r="M24" i="57"/>
  <c r="K24" i="57"/>
  <c r="I24" i="57"/>
  <c r="Z23" i="57"/>
  <c r="Y23" i="57"/>
  <c r="V23" i="57"/>
  <c r="U23" i="57"/>
  <c r="T23" i="57"/>
  <c r="R23" i="57"/>
  <c r="Q23" i="57"/>
  <c r="O23" i="57"/>
  <c r="M23" i="57"/>
  <c r="K23" i="57"/>
  <c r="I23" i="57"/>
  <c r="Z22" i="57"/>
  <c r="Y22" i="57"/>
  <c r="V22" i="57"/>
  <c r="U22" i="57"/>
  <c r="T22" i="57"/>
  <c r="R22" i="57"/>
  <c r="Q22" i="57"/>
  <c r="O22" i="57"/>
  <c r="M22" i="57"/>
  <c r="K22" i="57"/>
  <c r="I22" i="57"/>
  <c r="Z21" i="57"/>
  <c r="Y21" i="57"/>
  <c r="V21" i="57"/>
  <c r="U21" i="57"/>
  <c r="T21" i="57"/>
  <c r="R21" i="57"/>
  <c r="Q21" i="57"/>
  <c r="O21" i="57"/>
  <c r="M21" i="57"/>
  <c r="K21" i="57"/>
  <c r="I21" i="57"/>
  <c r="Z20" i="57"/>
  <c r="Y20" i="57"/>
  <c r="V20" i="57"/>
  <c r="U20" i="57"/>
  <c r="T20" i="57"/>
  <c r="R20" i="57"/>
  <c r="Q20" i="57"/>
  <c r="O20" i="57"/>
  <c r="M20" i="57"/>
  <c r="K20" i="57"/>
  <c r="I20" i="57"/>
  <c r="Z19" i="57"/>
  <c r="Y19" i="57"/>
  <c r="V19" i="57"/>
  <c r="U19" i="57"/>
  <c r="T19" i="57"/>
  <c r="R19" i="57"/>
  <c r="Q19" i="57"/>
  <c r="O19" i="57"/>
  <c r="M19" i="57"/>
  <c r="K19" i="57"/>
  <c r="I19" i="57"/>
  <c r="Y18" i="57"/>
  <c r="U18" i="57"/>
  <c r="R18" i="57"/>
  <c r="T18" i="57" s="1"/>
  <c r="Q18" i="57"/>
  <c r="O18" i="57"/>
  <c r="M18" i="57"/>
  <c r="K18" i="57"/>
  <c r="I18" i="57"/>
  <c r="Y17" i="57"/>
  <c r="U17" i="57"/>
  <c r="R17" i="57"/>
  <c r="T17" i="57" s="1"/>
  <c r="Q17" i="57"/>
  <c r="O17" i="57"/>
  <c r="M17" i="57"/>
  <c r="K17" i="57"/>
  <c r="I17" i="57"/>
  <c r="Y16" i="57"/>
  <c r="U16" i="57"/>
  <c r="R16" i="57"/>
  <c r="T16" i="57" s="1"/>
  <c r="Q16" i="57"/>
  <c r="Y15" i="57"/>
  <c r="U15" i="57"/>
  <c r="R15" i="57"/>
  <c r="T15" i="57" s="1"/>
  <c r="Q15" i="57"/>
  <c r="Z14" i="57"/>
  <c r="Y14" i="57"/>
  <c r="V14" i="57"/>
  <c r="T14" i="57"/>
  <c r="R10" i="57"/>
  <c r="W40" i="56"/>
  <c r="S40" i="56"/>
  <c r="Z38" i="56"/>
  <c r="Y38" i="56"/>
  <c r="V38" i="56"/>
  <c r="U38" i="56"/>
  <c r="T38" i="56"/>
  <c r="R38" i="56"/>
  <c r="Q38" i="56"/>
  <c r="O38" i="56"/>
  <c r="M38" i="56"/>
  <c r="K38" i="56"/>
  <c r="I38" i="56"/>
  <c r="Z37" i="56"/>
  <c r="Y37" i="56"/>
  <c r="V37" i="56"/>
  <c r="U37" i="56"/>
  <c r="T37" i="56"/>
  <c r="R37" i="56"/>
  <c r="Q37" i="56"/>
  <c r="O37" i="56"/>
  <c r="M37" i="56"/>
  <c r="K37" i="56"/>
  <c r="I37" i="56"/>
  <c r="Z36" i="56"/>
  <c r="Y36" i="56"/>
  <c r="V36" i="56"/>
  <c r="U36" i="56"/>
  <c r="T36" i="56"/>
  <c r="R36" i="56"/>
  <c r="Q36" i="56"/>
  <c r="O36" i="56"/>
  <c r="M36" i="56"/>
  <c r="K36" i="56"/>
  <c r="I36" i="56"/>
  <c r="Z35" i="56"/>
  <c r="Y35" i="56"/>
  <c r="V35" i="56"/>
  <c r="U35" i="56"/>
  <c r="T35" i="56"/>
  <c r="R35" i="56"/>
  <c r="Q35" i="56"/>
  <c r="O35" i="56"/>
  <c r="M35" i="56"/>
  <c r="K35" i="56"/>
  <c r="I35" i="56"/>
  <c r="Z34" i="56"/>
  <c r="Y34" i="56"/>
  <c r="V34" i="56"/>
  <c r="U34" i="56"/>
  <c r="T34" i="56"/>
  <c r="R34" i="56"/>
  <c r="Q34" i="56"/>
  <c r="O34" i="56"/>
  <c r="M34" i="56"/>
  <c r="K34" i="56"/>
  <c r="I34" i="56"/>
  <c r="Z33" i="56"/>
  <c r="Y33" i="56"/>
  <c r="V33" i="56"/>
  <c r="U33" i="56"/>
  <c r="T33" i="56"/>
  <c r="R33" i="56"/>
  <c r="Q33" i="56"/>
  <c r="O33" i="56"/>
  <c r="M33" i="56"/>
  <c r="K33" i="56"/>
  <c r="I33" i="56"/>
  <c r="Z32" i="56"/>
  <c r="Y32" i="56"/>
  <c r="V32" i="56"/>
  <c r="U32" i="56"/>
  <c r="T32" i="56"/>
  <c r="R32" i="56"/>
  <c r="Q32" i="56"/>
  <c r="O32" i="56"/>
  <c r="M32" i="56"/>
  <c r="K32" i="56"/>
  <c r="I32" i="56"/>
  <c r="Z31" i="56"/>
  <c r="Y31" i="56"/>
  <c r="V31" i="56"/>
  <c r="U31" i="56"/>
  <c r="T31" i="56"/>
  <c r="R31" i="56"/>
  <c r="Q31" i="56"/>
  <c r="O31" i="56"/>
  <c r="M31" i="56"/>
  <c r="K31" i="56"/>
  <c r="I31" i="56"/>
  <c r="Z30" i="56"/>
  <c r="Y30" i="56"/>
  <c r="V30" i="56"/>
  <c r="U30" i="56"/>
  <c r="T30" i="56"/>
  <c r="R30" i="56"/>
  <c r="Q30" i="56"/>
  <c r="O30" i="56"/>
  <c r="M30" i="56"/>
  <c r="K30" i="56"/>
  <c r="I30" i="56"/>
  <c r="Z29" i="56"/>
  <c r="Y29" i="56"/>
  <c r="V29" i="56"/>
  <c r="U29" i="56"/>
  <c r="T29" i="56"/>
  <c r="R29" i="56"/>
  <c r="Q29" i="56"/>
  <c r="O29" i="56"/>
  <c r="M29" i="56"/>
  <c r="K29" i="56"/>
  <c r="I29" i="56"/>
  <c r="Z28" i="56"/>
  <c r="Y28" i="56"/>
  <c r="V28" i="56"/>
  <c r="U28" i="56"/>
  <c r="T28" i="56"/>
  <c r="R28" i="56"/>
  <c r="Q28" i="56"/>
  <c r="O28" i="56"/>
  <c r="M28" i="56"/>
  <c r="K28" i="56"/>
  <c r="I28" i="56"/>
  <c r="Z27" i="56"/>
  <c r="Y27" i="56"/>
  <c r="V27" i="56"/>
  <c r="U27" i="56"/>
  <c r="T27" i="56"/>
  <c r="R27" i="56"/>
  <c r="Q27" i="56"/>
  <c r="O27" i="56"/>
  <c r="M27" i="56"/>
  <c r="K27" i="56"/>
  <c r="I27" i="56"/>
  <c r="Z26" i="56"/>
  <c r="Y26" i="56"/>
  <c r="V26" i="56"/>
  <c r="U26" i="56"/>
  <c r="T26" i="56"/>
  <c r="R26" i="56"/>
  <c r="Q26" i="56"/>
  <c r="O26" i="56"/>
  <c r="M26" i="56"/>
  <c r="K26" i="56"/>
  <c r="I26" i="56"/>
  <c r="Z25" i="56"/>
  <c r="Y25" i="56"/>
  <c r="V25" i="56"/>
  <c r="U25" i="56"/>
  <c r="T25" i="56"/>
  <c r="R25" i="56"/>
  <c r="Q25" i="56"/>
  <c r="O25" i="56"/>
  <c r="M25" i="56"/>
  <c r="K25" i="56"/>
  <c r="I25" i="56"/>
  <c r="Z24" i="56"/>
  <c r="Y24" i="56"/>
  <c r="V24" i="56"/>
  <c r="U24" i="56"/>
  <c r="T24" i="56"/>
  <c r="R24" i="56"/>
  <c r="Q24" i="56"/>
  <c r="O24" i="56"/>
  <c r="M24" i="56"/>
  <c r="K24" i="56"/>
  <c r="I24" i="56"/>
  <c r="Z23" i="56"/>
  <c r="Y23" i="56"/>
  <c r="V23" i="56"/>
  <c r="U23" i="56"/>
  <c r="T23" i="56"/>
  <c r="R23" i="56"/>
  <c r="Q23" i="56"/>
  <c r="O23" i="56"/>
  <c r="M23" i="56"/>
  <c r="K23" i="56"/>
  <c r="I23" i="56"/>
  <c r="Z22" i="56"/>
  <c r="Y22" i="56"/>
  <c r="V22" i="56"/>
  <c r="U22" i="56"/>
  <c r="T22" i="56"/>
  <c r="R22" i="56"/>
  <c r="Q22" i="56"/>
  <c r="O22" i="56"/>
  <c r="M22" i="56"/>
  <c r="K22" i="56"/>
  <c r="I22" i="56"/>
  <c r="Z21" i="56"/>
  <c r="Y21" i="56"/>
  <c r="V21" i="56"/>
  <c r="U21" i="56"/>
  <c r="T21" i="56"/>
  <c r="R21" i="56"/>
  <c r="Q21" i="56"/>
  <c r="O21" i="56"/>
  <c r="M21" i="56"/>
  <c r="K21" i="56"/>
  <c r="I21" i="56"/>
  <c r="Z20" i="56"/>
  <c r="Y20" i="56"/>
  <c r="V20" i="56"/>
  <c r="U20" i="56"/>
  <c r="T20" i="56"/>
  <c r="R20" i="56"/>
  <c r="Q20" i="56"/>
  <c r="O20" i="56"/>
  <c r="M20" i="56"/>
  <c r="K20" i="56"/>
  <c r="I20" i="56"/>
  <c r="Z19" i="56"/>
  <c r="Y19" i="56"/>
  <c r="V19" i="56"/>
  <c r="U19" i="56"/>
  <c r="T19" i="56"/>
  <c r="R19" i="56"/>
  <c r="Q19" i="56"/>
  <c r="O19" i="56"/>
  <c r="M19" i="56"/>
  <c r="K19" i="56"/>
  <c r="I19" i="56"/>
  <c r="Y18" i="56"/>
  <c r="U18" i="56"/>
  <c r="R18" i="56"/>
  <c r="T18" i="56" s="1"/>
  <c r="Q18" i="56"/>
  <c r="O18" i="56"/>
  <c r="M18" i="56"/>
  <c r="K18" i="56"/>
  <c r="I18" i="56"/>
  <c r="Y17" i="56"/>
  <c r="U17" i="56"/>
  <c r="R17" i="56"/>
  <c r="T17" i="56" s="1"/>
  <c r="Q17" i="56"/>
  <c r="O17" i="56"/>
  <c r="M17" i="56"/>
  <c r="K17" i="56"/>
  <c r="I17" i="56"/>
  <c r="Y16" i="56"/>
  <c r="U16" i="56"/>
  <c r="R16" i="56"/>
  <c r="T16" i="56" s="1"/>
  <c r="Q16" i="56"/>
  <c r="Y15" i="56"/>
  <c r="U15" i="56"/>
  <c r="R15" i="56"/>
  <c r="T15" i="56" s="1"/>
  <c r="Q15" i="56"/>
  <c r="Z14" i="56"/>
  <c r="Y14" i="56"/>
  <c r="V14" i="56"/>
  <c r="T14" i="56"/>
  <c r="R10" i="56"/>
  <c r="W40" i="55"/>
  <c r="S40" i="55"/>
  <c r="Z38" i="55"/>
  <c r="Y38" i="55"/>
  <c r="V38" i="55"/>
  <c r="U38" i="55"/>
  <c r="T38" i="55"/>
  <c r="R38" i="55"/>
  <c r="Q38" i="55"/>
  <c r="O38" i="55"/>
  <c r="M38" i="55"/>
  <c r="K38" i="55"/>
  <c r="I38" i="55"/>
  <c r="Z37" i="55"/>
  <c r="Y37" i="55"/>
  <c r="V37" i="55"/>
  <c r="U37" i="55"/>
  <c r="T37" i="55"/>
  <c r="R37" i="55"/>
  <c r="Q37" i="55"/>
  <c r="O37" i="55"/>
  <c r="M37" i="55"/>
  <c r="K37" i="55"/>
  <c r="I37" i="55"/>
  <c r="Z36" i="55"/>
  <c r="Y36" i="55"/>
  <c r="V36" i="55"/>
  <c r="U36" i="55"/>
  <c r="T36" i="55"/>
  <c r="R36" i="55"/>
  <c r="Q36" i="55"/>
  <c r="O36" i="55"/>
  <c r="M36" i="55"/>
  <c r="K36" i="55"/>
  <c r="I36" i="55"/>
  <c r="Z35" i="55"/>
  <c r="Y35" i="55"/>
  <c r="V35" i="55"/>
  <c r="U35" i="55"/>
  <c r="T35" i="55"/>
  <c r="R35" i="55"/>
  <c r="Q35" i="55"/>
  <c r="O35" i="55"/>
  <c r="M35" i="55"/>
  <c r="K35" i="55"/>
  <c r="I35" i="55"/>
  <c r="Z34" i="55"/>
  <c r="Y34" i="55"/>
  <c r="V34" i="55"/>
  <c r="U34" i="55"/>
  <c r="T34" i="55"/>
  <c r="R34" i="55"/>
  <c r="Q34" i="55"/>
  <c r="O34" i="55"/>
  <c r="M34" i="55"/>
  <c r="K34" i="55"/>
  <c r="I34" i="55"/>
  <c r="Z33" i="55"/>
  <c r="Y33" i="55"/>
  <c r="V33" i="55"/>
  <c r="U33" i="55"/>
  <c r="T33" i="55"/>
  <c r="R33" i="55"/>
  <c r="Q33" i="55"/>
  <c r="O33" i="55"/>
  <c r="M33" i="55"/>
  <c r="K33" i="55"/>
  <c r="I33" i="55"/>
  <c r="Z32" i="55"/>
  <c r="Y32" i="55"/>
  <c r="V32" i="55"/>
  <c r="U32" i="55"/>
  <c r="T32" i="55"/>
  <c r="R32" i="55"/>
  <c r="Q32" i="55"/>
  <c r="O32" i="55"/>
  <c r="M32" i="55"/>
  <c r="K32" i="55"/>
  <c r="I32" i="55"/>
  <c r="Z31" i="55"/>
  <c r="Y31" i="55"/>
  <c r="V31" i="55"/>
  <c r="U31" i="55"/>
  <c r="T31" i="55"/>
  <c r="R31" i="55"/>
  <c r="Q31" i="55"/>
  <c r="O31" i="55"/>
  <c r="M31" i="55"/>
  <c r="K31" i="55"/>
  <c r="I31" i="55"/>
  <c r="Z30" i="55"/>
  <c r="Y30" i="55"/>
  <c r="V30" i="55"/>
  <c r="U30" i="55"/>
  <c r="T30" i="55"/>
  <c r="R30" i="55"/>
  <c r="Q30" i="55"/>
  <c r="O30" i="55"/>
  <c r="M30" i="55"/>
  <c r="K30" i="55"/>
  <c r="I30" i="55"/>
  <c r="Z29" i="55"/>
  <c r="Y29" i="55"/>
  <c r="V29" i="55"/>
  <c r="U29" i="55"/>
  <c r="T29" i="55"/>
  <c r="R29" i="55"/>
  <c r="Q29" i="55"/>
  <c r="O29" i="55"/>
  <c r="M29" i="55"/>
  <c r="K29" i="55"/>
  <c r="I29" i="55"/>
  <c r="Z28" i="55"/>
  <c r="Y28" i="55"/>
  <c r="V28" i="55"/>
  <c r="U28" i="55"/>
  <c r="T28" i="55"/>
  <c r="R28" i="55"/>
  <c r="Q28" i="55"/>
  <c r="O28" i="55"/>
  <c r="M28" i="55"/>
  <c r="K28" i="55"/>
  <c r="I28" i="55"/>
  <c r="Z27" i="55"/>
  <c r="Y27" i="55"/>
  <c r="V27" i="55"/>
  <c r="U27" i="55"/>
  <c r="T27" i="55"/>
  <c r="R27" i="55"/>
  <c r="Q27" i="55"/>
  <c r="O27" i="55"/>
  <c r="M27" i="55"/>
  <c r="K27" i="55"/>
  <c r="I27" i="55"/>
  <c r="Z26" i="55"/>
  <c r="Y26" i="55"/>
  <c r="V26" i="55"/>
  <c r="U26" i="55"/>
  <c r="T26" i="55"/>
  <c r="R26" i="55"/>
  <c r="Q26" i="55"/>
  <c r="O26" i="55"/>
  <c r="M26" i="55"/>
  <c r="K26" i="55"/>
  <c r="I26" i="55"/>
  <c r="Z25" i="55"/>
  <c r="Y25" i="55"/>
  <c r="V25" i="55"/>
  <c r="U25" i="55"/>
  <c r="T25" i="55"/>
  <c r="R25" i="55"/>
  <c r="Q25" i="55"/>
  <c r="O25" i="55"/>
  <c r="M25" i="55"/>
  <c r="K25" i="55"/>
  <c r="I25" i="55"/>
  <c r="Z24" i="55"/>
  <c r="Y24" i="55"/>
  <c r="V24" i="55"/>
  <c r="U24" i="55"/>
  <c r="T24" i="55"/>
  <c r="R24" i="55"/>
  <c r="Q24" i="55"/>
  <c r="O24" i="55"/>
  <c r="M24" i="55"/>
  <c r="K24" i="55"/>
  <c r="I24" i="55"/>
  <c r="Z23" i="55"/>
  <c r="Y23" i="55"/>
  <c r="V23" i="55"/>
  <c r="U23" i="55"/>
  <c r="T23" i="55"/>
  <c r="R23" i="55"/>
  <c r="Q23" i="55"/>
  <c r="O23" i="55"/>
  <c r="M23" i="55"/>
  <c r="K23" i="55"/>
  <c r="I23" i="55"/>
  <c r="Z22" i="55"/>
  <c r="Y22" i="55"/>
  <c r="V22" i="55"/>
  <c r="U22" i="55"/>
  <c r="T22" i="55"/>
  <c r="R22" i="55"/>
  <c r="Q22" i="55"/>
  <c r="O22" i="55"/>
  <c r="M22" i="55"/>
  <c r="K22" i="55"/>
  <c r="I22" i="55"/>
  <c r="Z21" i="55"/>
  <c r="Y21" i="55"/>
  <c r="V21" i="55"/>
  <c r="U21" i="55"/>
  <c r="T21" i="55"/>
  <c r="R21" i="55"/>
  <c r="Q21" i="55"/>
  <c r="O21" i="55"/>
  <c r="M21" i="55"/>
  <c r="K21" i="55"/>
  <c r="I21" i="55"/>
  <c r="Z20" i="55"/>
  <c r="Y20" i="55"/>
  <c r="V20" i="55"/>
  <c r="U20" i="55"/>
  <c r="T20" i="55"/>
  <c r="R20" i="55"/>
  <c r="Q20" i="55"/>
  <c r="O20" i="55"/>
  <c r="M20" i="55"/>
  <c r="K20" i="55"/>
  <c r="I20" i="55"/>
  <c r="Z19" i="55"/>
  <c r="Y19" i="55"/>
  <c r="V19" i="55"/>
  <c r="U19" i="55"/>
  <c r="T19" i="55"/>
  <c r="R19" i="55"/>
  <c r="Q19" i="55"/>
  <c r="O19" i="55"/>
  <c r="M19" i="55"/>
  <c r="K19" i="55"/>
  <c r="I19" i="55"/>
  <c r="Y18" i="55"/>
  <c r="U18" i="55"/>
  <c r="R18" i="55"/>
  <c r="T18" i="55" s="1"/>
  <c r="Q18" i="55"/>
  <c r="O18" i="55"/>
  <c r="M18" i="55"/>
  <c r="K18" i="55"/>
  <c r="I18" i="55"/>
  <c r="Y17" i="55"/>
  <c r="V17" i="55"/>
  <c r="U17" i="55"/>
  <c r="T17" i="55"/>
  <c r="Z17" i="55" s="1"/>
  <c r="R17" i="55"/>
  <c r="Q17" i="55"/>
  <c r="O17" i="55"/>
  <c r="M17" i="55"/>
  <c r="K17" i="55"/>
  <c r="I17" i="55"/>
  <c r="Y16" i="55"/>
  <c r="U16" i="55"/>
  <c r="T16" i="55"/>
  <c r="R16" i="55"/>
  <c r="Q16" i="55"/>
  <c r="O16" i="55"/>
  <c r="M16" i="55"/>
  <c r="K16" i="55"/>
  <c r="I16" i="55"/>
  <c r="Y15" i="55"/>
  <c r="U15" i="55"/>
  <c r="R15" i="55"/>
  <c r="T15" i="55" s="1"/>
  <c r="Q15" i="55"/>
  <c r="Z14" i="55"/>
  <c r="Y14" i="55"/>
  <c r="V14" i="55"/>
  <c r="T14" i="55"/>
  <c r="R10" i="55"/>
  <c r="R11" i="55" s="1"/>
  <c r="W40" i="54"/>
  <c r="S40" i="54"/>
  <c r="Z38" i="54"/>
  <c r="Y38" i="54"/>
  <c r="V38" i="54"/>
  <c r="U38" i="54"/>
  <c r="T38" i="54"/>
  <c r="R38" i="54"/>
  <c r="Q38" i="54"/>
  <c r="O38" i="54"/>
  <c r="M38" i="54"/>
  <c r="K38" i="54"/>
  <c r="I38" i="54"/>
  <c r="Z37" i="54"/>
  <c r="Y37" i="54"/>
  <c r="V37" i="54"/>
  <c r="U37" i="54"/>
  <c r="T37" i="54"/>
  <c r="R37" i="54"/>
  <c r="Q37" i="54"/>
  <c r="O37" i="54"/>
  <c r="M37" i="54"/>
  <c r="K37" i="54"/>
  <c r="I37" i="54"/>
  <c r="Z36" i="54"/>
  <c r="Y36" i="54"/>
  <c r="V36" i="54"/>
  <c r="U36" i="54"/>
  <c r="T36" i="54"/>
  <c r="R36" i="54"/>
  <c r="Q36" i="54"/>
  <c r="O36" i="54"/>
  <c r="M36" i="54"/>
  <c r="K36" i="54"/>
  <c r="I36" i="54"/>
  <c r="Z35" i="54"/>
  <c r="Y35" i="54"/>
  <c r="V35" i="54"/>
  <c r="U35" i="54"/>
  <c r="T35" i="54"/>
  <c r="R35" i="54"/>
  <c r="Q35" i="54"/>
  <c r="O35" i="54"/>
  <c r="M35" i="54"/>
  <c r="K35" i="54"/>
  <c r="I35" i="54"/>
  <c r="Z34" i="54"/>
  <c r="Y34" i="54"/>
  <c r="V34" i="54"/>
  <c r="U34" i="54"/>
  <c r="T34" i="54"/>
  <c r="R34" i="54"/>
  <c r="Q34" i="54"/>
  <c r="O34" i="54"/>
  <c r="M34" i="54"/>
  <c r="K34" i="54"/>
  <c r="I34" i="54"/>
  <c r="Z33" i="54"/>
  <c r="Y33" i="54"/>
  <c r="V33" i="54"/>
  <c r="U33" i="54"/>
  <c r="T33" i="54"/>
  <c r="R33" i="54"/>
  <c r="Q33" i="54"/>
  <c r="O33" i="54"/>
  <c r="M33" i="54"/>
  <c r="K33" i="54"/>
  <c r="I33" i="54"/>
  <c r="Z32" i="54"/>
  <c r="Y32" i="54"/>
  <c r="V32" i="54"/>
  <c r="U32" i="54"/>
  <c r="T32" i="54"/>
  <c r="R32" i="54"/>
  <c r="Q32" i="54"/>
  <c r="O32" i="54"/>
  <c r="M32" i="54"/>
  <c r="K32" i="54"/>
  <c r="I32" i="54"/>
  <c r="Z31" i="54"/>
  <c r="Y31" i="54"/>
  <c r="V31" i="54"/>
  <c r="U31" i="54"/>
  <c r="T31" i="54"/>
  <c r="R31" i="54"/>
  <c r="Q31" i="54"/>
  <c r="O31" i="54"/>
  <c r="M31" i="54"/>
  <c r="K31" i="54"/>
  <c r="I31" i="54"/>
  <c r="Z30" i="54"/>
  <c r="Y30" i="54"/>
  <c r="V30" i="54"/>
  <c r="U30" i="54"/>
  <c r="T30" i="54"/>
  <c r="R30" i="54"/>
  <c r="Q30" i="54"/>
  <c r="O30" i="54"/>
  <c r="M30" i="54"/>
  <c r="K30" i="54"/>
  <c r="I30" i="54"/>
  <c r="Z29" i="54"/>
  <c r="Y29" i="54"/>
  <c r="V29" i="54"/>
  <c r="U29" i="54"/>
  <c r="T29" i="54"/>
  <c r="R29" i="54"/>
  <c r="Q29" i="54"/>
  <c r="O29" i="54"/>
  <c r="M29" i="54"/>
  <c r="K29" i="54"/>
  <c r="I29" i="54"/>
  <c r="Z28" i="54"/>
  <c r="Y28" i="54"/>
  <c r="V28" i="54"/>
  <c r="U28" i="54"/>
  <c r="T28" i="54"/>
  <c r="R28" i="54"/>
  <c r="Q28" i="54"/>
  <c r="O28" i="54"/>
  <c r="M28" i="54"/>
  <c r="K28" i="54"/>
  <c r="I28" i="54"/>
  <c r="Z27" i="54"/>
  <c r="Y27" i="54"/>
  <c r="V27" i="54"/>
  <c r="U27" i="54"/>
  <c r="T27" i="54"/>
  <c r="R27" i="54"/>
  <c r="Q27" i="54"/>
  <c r="O27" i="54"/>
  <c r="M27" i="54"/>
  <c r="K27" i="54"/>
  <c r="I27" i="54"/>
  <c r="Z26" i="54"/>
  <c r="Y26" i="54"/>
  <c r="V26" i="54"/>
  <c r="U26" i="54"/>
  <c r="T26" i="54"/>
  <c r="R26" i="54"/>
  <c r="Q26" i="54"/>
  <c r="O26" i="54"/>
  <c r="M26" i="54"/>
  <c r="K26" i="54"/>
  <c r="I26" i="54"/>
  <c r="Z25" i="54"/>
  <c r="Y25" i="54"/>
  <c r="V25" i="54"/>
  <c r="U25" i="54"/>
  <c r="T25" i="54"/>
  <c r="R25" i="54"/>
  <c r="Q25" i="54"/>
  <c r="O25" i="54"/>
  <c r="M25" i="54"/>
  <c r="K25" i="54"/>
  <c r="I25" i="54"/>
  <c r="Z24" i="54"/>
  <c r="Y24" i="54"/>
  <c r="V24" i="54"/>
  <c r="U24" i="54"/>
  <c r="T24" i="54"/>
  <c r="R24" i="54"/>
  <c r="Q24" i="54"/>
  <c r="O24" i="54"/>
  <c r="M24" i="54"/>
  <c r="K24" i="54"/>
  <c r="I24" i="54"/>
  <c r="Z23" i="54"/>
  <c r="Y23" i="54"/>
  <c r="V23" i="54"/>
  <c r="U23" i="54"/>
  <c r="T23" i="54"/>
  <c r="R23" i="54"/>
  <c r="Q23" i="54"/>
  <c r="O23" i="54"/>
  <c r="M23" i="54"/>
  <c r="K23" i="54"/>
  <c r="I23" i="54"/>
  <c r="Z22" i="54"/>
  <c r="Y22" i="54"/>
  <c r="V22" i="54"/>
  <c r="U22" i="54"/>
  <c r="T22" i="54"/>
  <c r="R22" i="54"/>
  <c r="Q22" i="54"/>
  <c r="O22" i="54"/>
  <c r="M22" i="54"/>
  <c r="K22" i="54"/>
  <c r="I22" i="54"/>
  <c r="Z21" i="54"/>
  <c r="Y21" i="54"/>
  <c r="V21" i="54"/>
  <c r="U21" i="54"/>
  <c r="T21" i="54"/>
  <c r="R21" i="54"/>
  <c r="Q21" i="54"/>
  <c r="O21" i="54"/>
  <c r="M21" i="54"/>
  <c r="K21" i="54"/>
  <c r="I21" i="54"/>
  <c r="Z20" i="54"/>
  <c r="Y20" i="54"/>
  <c r="V20" i="54"/>
  <c r="U20" i="54"/>
  <c r="T20" i="54"/>
  <c r="R20" i="54"/>
  <c r="Q20" i="54"/>
  <c r="O20" i="54"/>
  <c r="M20" i="54"/>
  <c r="K20" i="54"/>
  <c r="I20" i="54"/>
  <c r="Z19" i="54"/>
  <c r="Y19" i="54"/>
  <c r="V19" i="54"/>
  <c r="U19" i="54"/>
  <c r="T19" i="54"/>
  <c r="R19" i="54"/>
  <c r="Q19" i="54"/>
  <c r="O19" i="54"/>
  <c r="M19" i="54"/>
  <c r="K19" i="54"/>
  <c r="I19" i="54"/>
  <c r="Y18" i="54"/>
  <c r="U18" i="54"/>
  <c r="R18" i="54"/>
  <c r="T18" i="54" s="1"/>
  <c r="Q18" i="54"/>
  <c r="O18" i="54"/>
  <c r="M18" i="54"/>
  <c r="K18" i="54"/>
  <c r="I18" i="54"/>
  <c r="Y17" i="54"/>
  <c r="U17" i="54"/>
  <c r="R17" i="54"/>
  <c r="T17" i="54" s="1"/>
  <c r="Q17" i="54"/>
  <c r="O17" i="54"/>
  <c r="M17" i="54"/>
  <c r="K17" i="54"/>
  <c r="I17" i="54"/>
  <c r="Y16" i="54"/>
  <c r="U16" i="54"/>
  <c r="R16" i="54"/>
  <c r="T16" i="54" s="1"/>
  <c r="Q16" i="54"/>
  <c r="O16" i="54"/>
  <c r="M16" i="54"/>
  <c r="K16" i="54"/>
  <c r="I16" i="54"/>
  <c r="Y15" i="54"/>
  <c r="U15" i="54"/>
  <c r="R15" i="54"/>
  <c r="T15" i="54" s="1"/>
  <c r="Q15" i="54"/>
  <c r="Z14" i="54"/>
  <c r="Y14" i="54"/>
  <c r="V14" i="54"/>
  <c r="T14" i="54"/>
  <c r="R10" i="54"/>
  <c r="R11" i="54" s="1"/>
  <c r="W40" i="53"/>
  <c r="S40" i="53"/>
  <c r="Z38" i="53"/>
  <c r="Y38" i="53"/>
  <c r="V38" i="53"/>
  <c r="U38" i="53"/>
  <c r="T38" i="53"/>
  <c r="R38" i="53"/>
  <c r="Q38" i="53"/>
  <c r="O38" i="53"/>
  <c r="M38" i="53"/>
  <c r="K38" i="53"/>
  <c r="I38" i="53"/>
  <c r="Z37" i="53"/>
  <c r="Y37" i="53"/>
  <c r="V37" i="53"/>
  <c r="U37" i="53"/>
  <c r="T37" i="53"/>
  <c r="R37" i="53"/>
  <c r="Q37" i="53"/>
  <c r="O37" i="53"/>
  <c r="M37" i="53"/>
  <c r="K37" i="53"/>
  <c r="I37" i="53"/>
  <c r="Z36" i="53"/>
  <c r="Y36" i="53"/>
  <c r="V36" i="53"/>
  <c r="U36" i="53"/>
  <c r="T36" i="53"/>
  <c r="R36" i="53"/>
  <c r="Q36" i="53"/>
  <c r="O36" i="53"/>
  <c r="M36" i="53"/>
  <c r="K36" i="53"/>
  <c r="I36" i="53"/>
  <c r="Z35" i="53"/>
  <c r="Y35" i="53"/>
  <c r="V35" i="53"/>
  <c r="U35" i="53"/>
  <c r="T35" i="53"/>
  <c r="R35" i="53"/>
  <c r="Q35" i="53"/>
  <c r="O35" i="53"/>
  <c r="M35" i="53"/>
  <c r="K35" i="53"/>
  <c r="I35" i="53"/>
  <c r="Z34" i="53"/>
  <c r="Y34" i="53"/>
  <c r="V34" i="53"/>
  <c r="U34" i="53"/>
  <c r="T34" i="53"/>
  <c r="R34" i="53"/>
  <c r="Q34" i="53"/>
  <c r="O34" i="53"/>
  <c r="M34" i="53"/>
  <c r="K34" i="53"/>
  <c r="I34" i="53"/>
  <c r="Z33" i="53"/>
  <c r="Y33" i="53"/>
  <c r="V33" i="53"/>
  <c r="U33" i="53"/>
  <c r="T33" i="53"/>
  <c r="R33" i="53"/>
  <c r="Q33" i="53"/>
  <c r="O33" i="53"/>
  <c r="M33" i="53"/>
  <c r="K33" i="53"/>
  <c r="I33" i="53"/>
  <c r="Z32" i="53"/>
  <c r="Y32" i="53"/>
  <c r="V32" i="53"/>
  <c r="U32" i="53"/>
  <c r="T32" i="53"/>
  <c r="R32" i="53"/>
  <c r="Q32" i="53"/>
  <c r="O32" i="53"/>
  <c r="M32" i="53"/>
  <c r="K32" i="53"/>
  <c r="I32" i="53"/>
  <c r="Z31" i="53"/>
  <c r="Y31" i="53"/>
  <c r="V31" i="53"/>
  <c r="U31" i="53"/>
  <c r="T31" i="53"/>
  <c r="R31" i="53"/>
  <c r="Q31" i="53"/>
  <c r="O31" i="53"/>
  <c r="M31" i="53"/>
  <c r="K31" i="53"/>
  <c r="I31" i="53"/>
  <c r="Z30" i="53"/>
  <c r="Y30" i="53"/>
  <c r="V30" i="53"/>
  <c r="U30" i="53"/>
  <c r="T30" i="53"/>
  <c r="R30" i="53"/>
  <c r="Q30" i="53"/>
  <c r="O30" i="53"/>
  <c r="M30" i="53"/>
  <c r="K30" i="53"/>
  <c r="I30" i="53"/>
  <c r="Z29" i="53"/>
  <c r="Y29" i="53"/>
  <c r="V29" i="53"/>
  <c r="U29" i="53"/>
  <c r="T29" i="53"/>
  <c r="R29" i="53"/>
  <c r="Q29" i="53"/>
  <c r="O29" i="53"/>
  <c r="M29" i="53"/>
  <c r="K29" i="53"/>
  <c r="I29" i="53"/>
  <c r="Z28" i="53"/>
  <c r="Y28" i="53"/>
  <c r="V28" i="53"/>
  <c r="U28" i="53"/>
  <c r="T28" i="53"/>
  <c r="R28" i="53"/>
  <c r="Q28" i="53"/>
  <c r="O28" i="53"/>
  <c r="M28" i="53"/>
  <c r="K28" i="53"/>
  <c r="I28" i="53"/>
  <c r="Z27" i="53"/>
  <c r="Y27" i="53"/>
  <c r="V27" i="53"/>
  <c r="U27" i="53"/>
  <c r="T27" i="53"/>
  <c r="R27" i="53"/>
  <c r="Q27" i="53"/>
  <c r="O27" i="53"/>
  <c r="M27" i="53"/>
  <c r="K27" i="53"/>
  <c r="I27" i="53"/>
  <c r="Z26" i="53"/>
  <c r="Y26" i="53"/>
  <c r="V26" i="53"/>
  <c r="U26" i="53"/>
  <c r="T26" i="53"/>
  <c r="R26" i="53"/>
  <c r="Q26" i="53"/>
  <c r="O26" i="53"/>
  <c r="M26" i="53"/>
  <c r="K26" i="53"/>
  <c r="I26" i="53"/>
  <c r="Z25" i="53"/>
  <c r="Y25" i="53"/>
  <c r="V25" i="53"/>
  <c r="U25" i="53"/>
  <c r="T25" i="53"/>
  <c r="R25" i="53"/>
  <c r="Q25" i="53"/>
  <c r="O25" i="53"/>
  <c r="M25" i="53"/>
  <c r="K25" i="53"/>
  <c r="I25" i="53"/>
  <c r="Z24" i="53"/>
  <c r="Y24" i="53"/>
  <c r="V24" i="53"/>
  <c r="U24" i="53"/>
  <c r="T24" i="53"/>
  <c r="R24" i="53"/>
  <c r="Q24" i="53"/>
  <c r="O24" i="53"/>
  <c r="M24" i="53"/>
  <c r="K24" i="53"/>
  <c r="I24" i="53"/>
  <c r="Z23" i="53"/>
  <c r="Y23" i="53"/>
  <c r="V23" i="53"/>
  <c r="U23" i="53"/>
  <c r="T23" i="53"/>
  <c r="R23" i="53"/>
  <c r="Q23" i="53"/>
  <c r="O23" i="53"/>
  <c r="M23" i="53"/>
  <c r="K23" i="53"/>
  <c r="I23" i="53"/>
  <c r="Z22" i="53"/>
  <c r="Y22" i="53"/>
  <c r="V22" i="53"/>
  <c r="U22" i="53"/>
  <c r="T22" i="53"/>
  <c r="R22" i="53"/>
  <c r="Q22" i="53"/>
  <c r="O22" i="53"/>
  <c r="M22" i="53"/>
  <c r="K22" i="53"/>
  <c r="I22" i="53"/>
  <c r="Z21" i="53"/>
  <c r="Y21" i="53"/>
  <c r="V21" i="53"/>
  <c r="U21" i="53"/>
  <c r="T21" i="53"/>
  <c r="R21" i="53"/>
  <c r="Q21" i="53"/>
  <c r="O21" i="53"/>
  <c r="M21" i="53"/>
  <c r="K21" i="53"/>
  <c r="K39" i="53" s="1"/>
  <c r="D20" i="53" s="1"/>
  <c r="I21" i="53"/>
  <c r="Z20" i="53"/>
  <c r="Y20" i="53"/>
  <c r="V20" i="53"/>
  <c r="U20" i="53"/>
  <c r="T20" i="53"/>
  <c r="R20" i="53"/>
  <c r="Q20" i="53"/>
  <c r="O20" i="53"/>
  <c r="M20" i="53"/>
  <c r="K20" i="53"/>
  <c r="I20" i="53"/>
  <c r="Z19" i="53"/>
  <c r="Y19" i="53"/>
  <c r="V19" i="53"/>
  <c r="U19" i="53"/>
  <c r="T19" i="53"/>
  <c r="R19" i="53"/>
  <c r="Q19" i="53"/>
  <c r="O19" i="53"/>
  <c r="M19" i="53"/>
  <c r="K19" i="53"/>
  <c r="I19" i="53"/>
  <c r="Z18" i="53"/>
  <c r="Y18" i="53"/>
  <c r="U18" i="53"/>
  <c r="T18" i="53"/>
  <c r="V18" i="53" s="1"/>
  <c r="R18" i="53"/>
  <c r="Q18" i="53"/>
  <c r="Y17" i="53"/>
  <c r="U17" i="53"/>
  <c r="R17" i="53"/>
  <c r="T17" i="53" s="1"/>
  <c r="Q17" i="53"/>
  <c r="Y16" i="53"/>
  <c r="U16" i="53"/>
  <c r="R16" i="53"/>
  <c r="T16" i="53" s="1"/>
  <c r="Q16" i="53"/>
  <c r="Y15" i="53"/>
  <c r="U15" i="53"/>
  <c r="R15" i="53"/>
  <c r="T15" i="53" s="1"/>
  <c r="Q15" i="53"/>
  <c r="Z14" i="53"/>
  <c r="Y14" i="53"/>
  <c r="V14" i="53"/>
  <c r="T14" i="53"/>
  <c r="R10" i="53"/>
  <c r="R11" i="53" s="1"/>
  <c r="W40" i="52"/>
  <c r="S40" i="52"/>
  <c r="Z38" i="52"/>
  <c r="Y38" i="52"/>
  <c r="V38" i="52"/>
  <c r="U38" i="52"/>
  <c r="T38" i="52"/>
  <c r="R38" i="52"/>
  <c r="Q38" i="52"/>
  <c r="O38" i="52"/>
  <c r="M38" i="52"/>
  <c r="K38" i="52"/>
  <c r="I38" i="52"/>
  <c r="Z37" i="52"/>
  <c r="Y37" i="52"/>
  <c r="V37" i="52"/>
  <c r="U37" i="52"/>
  <c r="T37" i="52"/>
  <c r="R37" i="52"/>
  <c r="Q37" i="52"/>
  <c r="O37" i="52"/>
  <c r="M37" i="52"/>
  <c r="K37" i="52"/>
  <c r="I37" i="52"/>
  <c r="Z36" i="52"/>
  <c r="Y36" i="52"/>
  <c r="V36" i="52"/>
  <c r="U36" i="52"/>
  <c r="T36" i="52"/>
  <c r="R36" i="52"/>
  <c r="Q36" i="52"/>
  <c r="O36" i="52"/>
  <c r="M36" i="52"/>
  <c r="K36" i="52"/>
  <c r="I36" i="52"/>
  <c r="Z35" i="52"/>
  <c r="Y35" i="52"/>
  <c r="V35" i="52"/>
  <c r="U35" i="52"/>
  <c r="T35" i="52"/>
  <c r="R35" i="52"/>
  <c r="Q35" i="52"/>
  <c r="O35" i="52"/>
  <c r="M35" i="52"/>
  <c r="K35" i="52"/>
  <c r="I35" i="52"/>
  <c r="Z34" i="52"/>
  <c r="Y34" i="52"/>
  <c r="V34" i="52"/>
  <c r="U34" i="52"/>
  <c r="T34" i="52"/>
  <c r="R34" i="52"/>
  <c r="Q34" i="52"/>
  <c r="O34" i="52"/>
  <c r="M34" i="52"/>
  <c r="K34" i="52"/>
  <c r="I34" i="52"/>
  <c r="Z33" i="52"/>
  <c r="Y33" i="52"/>
  <c r="V33" i="52"/>
  <c r="U33" i="52"/>
  <c r="T33" i="52"/>
  <c r="R33" i="52"/>
  <c r="Q33" i="52"/>
  <c r="O33" i="52"/>
  <c r="M33" i="52"/>
  <c r="K33" i="52"/>
  <c r="I33" i="52"/>
  <c r="Z32" i="52"/>
  <c r="Y32" i="52"/>
  <c r="V32" i="52"/>
  <c r="U32" i="52"/>
  <c r="T32" i="52"/>
  <c r="R32" i="52"/>
  <c r="Q32" i="52"/>
  <c r="O32" i="52"/>
  <c r="M32" i="52"/>
  <c r="K32" i="52"/>
  <c r="I32" i="52"/>
  <c r="Z31" i="52"/>
  <c r="Y31" i="52"/>
  <c r="V31" i="52"/>
  <c r="U31" i="52"/>
  <c r="T31" i="52"/>
  <c r="R31" i="52"/>
  <c r="Q31" i="52"/>
  <c r="O31" i="52"/>
  <c r="M31" i="52"/>
  <c r="K31" i="52"/>
  <c r="I31" i="52"/>
  <c r="Z30" i="52"/>
  <c r="Y30" i="52"/>
  <c r="V30" i="52"/>
  <c r="U30" i="52"/>
  <c r="T30" i="52"/>
  <c r="R30" i="52"/>
  <c r="Q30" i="52"/>
  <c r="O30" i="52"/>
  <c r="M30" i="52"/>
  <c r="K30" i="52"/>
  <c r="I30" i="52"/>
  <c r="Z29" i="52"/>
  <c r="Y29" i="52"/>
  <c r="V29" i="52"/>
  <c r="U29" i="52"/>
  <c r="T29" i="52"/>
  <c r="R29" i="52"/>
  <c r="Q29" i="52"/>
  <c r="O29" i="52"/>
  <c r="M29" i="52"/>
  <c r="K29" i="52"/>
  <c r="I29" i="52"/>
  <c r="Z28" i="52"/>
  <c r="Y28" i="52"/>
  <c r="V28" i="52"/>
  <c r="U28" i="52"/>
  <c r="T28" i="52"/>
  <c r="R28" i="52"/>
  <c r="Q28" i="52"/>
  <c r="O28" i="52"/>
  <c r="M28" i="52"/>
  <c r="K28" i="52"/>
  <c r="I28" i="52"/>
  <c r="Z27" i="52"/>
  <c r="Y27" i="52"/>
  <c r="V27" i="52"/>
  <c r="U27" i="52"/>
  <c r="T27" i="52"/>
  <c r="R27" i="52"/>
  <c r="Q27" i="52"/>
  <c r="O27" i="52"/>
  <c r="M27" i="52"/>
  <c r="K27" i="52"/>
  <c r="I27" i="52"/>
  <c r="Z26" i="52"/>
  <c r="Y26" i="52"/>
  <c r="V26" i="52"/>
  <c r="U26" i="52"/>
  <c r="T26" i="52"/>
  <c r="R26" i="52"/>
  <c r="Q26" i="52"/>
  <c r="O26" i="52"/>
  <c r="M26" i="52"/>
  <c r="K26" i="52"/>
  <c r="I26" i="52"/>
  <c r="Z25" i="52"/>
  <c r="Y25" i="52"/>
  <c r="V25" i="52"/>
  <c r="U25" i="52"/>
  <c r="T25" i="52"/>
  <c r="R25" i="52"/>
  <c r="Q25" i="52"/>
  <c r="O25" i="52"/>
  <c r="M25" i="52"/>
  <c r="K25" i="52"/>
  <c r="I25" i="52"/>
  <c r="Z24" i="52"/>
  <c r="Y24" i="52"/>
  <c r="V24" i="52"/>
  <c r="U24" i="52"/>
  <c r="T24" i="52"/>
  <c r="R24" i="52"/>
  <c r="Q24" i="52"/>
  <c r="O24" i="52"/>
  <c r="M24" i="52"/>
  <c r="K24" i="52"/>
  <c r="I24" i="52"/>
  <c r="Y23" i="52"/>
  <c r="V23" i="52"/>
  <c r="U23" i="52"/>
  <c r="T23" i="52"/>
  <c r="R23" i="52"/>
  <c r="Q23" i="52"/>
  <c r="O23" i="52"/>
  <c r="M23" i="52"/>
  <c r="K23" i="52"/>
  <c r="I23" i="52"/>
  <c r="Z22" i="52"/>
  <c r="Y22" i="52"/>
  <c r="V22" i="52"/>
  <c r="U22" i="52"/>
  <c r="T22" i="52"/>
  <c r="R22" i="52"/>
  <c r="Q22" i="52"/>
  <c r="O22" i="52"/>
  <c r="M22" i="52"/>
  <c r="K22" i="52"/>
  <c r="I22" i="52"/>
  <c r="Z21" i="52"/>
  <c r="Y21" i="52"/>
  <c r="V21" i="52"/>
  <c r="U21" i="52"/>
  <c r="T21" i="52"/>
  <c r="R21" i="52"/>
  <c r="Q21" i="52"/>
  <c r="O21" i="52"/>
  <c r="M21" i="52"/>
  <c r="K21" i="52"/>
  <c r="I21" i="52"/>
  <c r="Z20" i="52"/>
  <c r="Y20" i="52"/>
  <c r="V20" i="52"/>
  <c r="U20" i="52"/>
  <c r="T20" i="52"/>
  <c r="R20" i="52"/>
  <c r="Q20" i="52"/>
  <c r="O20" i="52"/>
  <c r="M20" i="52"/>
  <c r="K20" i="52"/>
  <c r="I20" i="52"/>
  <c r="Z19" i="52"/>
  <c r="Y19" i="52"/>
  <c r="V19" i="52"/>
  <c r="U19" i="52"/>
  <c r="T19" i="52"/>
  <c r="R19" i="52"/>
  <c r="Q19" i="52"/>
  <c r="O19" i="52"/>
  <c r="M19" i="52"/>
  <c r="K19" i="52"/>
  <c r="I19" i="52"/>
  <c r="Y18" i="52"/>
  <c r="U18" i="52"/>
  <c r="T18" i="52"/>
  <c r="Z18" i="52" s="1"/>
  <c r="R18" i="52"/>
  <c r="Q18" i="52"/>
  <c r="O18" i="52"/>
  <c r="M18" i="52"/>
  <c r="K18" i="52"/>
  <c r="I18" i="52"/>
  <c r="Z17" i="52"/>
  <c r="Y17" i="52"/>
  <c r="U17" i="52"/>
  <c r="T17" i="52"/>
  <c r="V17" i="52" s="1"/>
  <c r="R17" i="52"/>
  <c r="Q17" i="52"/>
  <c r="O17" i="52"/>
  <c r="M17" i="52"/>
  <c r="K17" i="52"/>
  <c r="I17" i="52"/>
  <c r="Y16" i="52"/>
  <c r="U16" i="52"/>
  <c r="R16" i="52"/>
  <c r="T16" i="52" s="1"/>
  <c r="Q16" i="52"/>
  <c r="M16" i="52"/>
  <c r="K16" i="52"/>
  <c r="I16" i="52"/>
  <c r="Y15" i="52"/>
  <c r="U15" i="52"/>
  <c r="R15" i="52"/>
  <c r="T15" i="52" s="1"/>
  <c r="Q15" i="52"/>
  <c r="Z14" i="52"/>
  <c r="Y14" i="52"/>
  <c r="V14" i="52"/>
  <c r="T14" i="52"/>
  <c r="R10" i="52"/>
  <c r="W40" i="51"/>
  <c r="S40" i="51"/>
  <c r="Z38" i="51"/>
  <c r="Y38" i="51"/>
  <c r="V38" i="51"/>
  <c r="U38" i="51"/>
  <c r="T38" i="51"/>
  <c r="R38" i="51"/>
  <c r="Q38" i="51"/>
  <c r="O38" i="51"/>
  <c r="M38" i="51"/>
  <c r="K38" i="51"/>
  <c r="I38" i="51"/>
  <c r="Z37" i="51"/>
  <c r="Y37" i="51"/>
  <c r="V37" i="51"/>
  <c r="U37" i="51"/>
  <c r="T37" i="51"/>
  <c r="R37" i="51"/>
  <c r="Q37" i="51"/>
  <c r="O37" i="51"/>
  <c r="M37" i="51"/>
  <c r="K37" i="51"/>
  <c r="I37" i="51"/>
  <c r="Z36" i="51"/>
  <c r="Y36" i="51"/>
  <c r="V36" i="51"/>
  <c r="U36" i="51"/>
  <c r="T36" i="51"/>
  <c r="R36" i="51"/>
  <c r="Q36" i="51"/>
  <c r="O36" i="51"/>
  <c r="M36" i="51"/>
  <c r="K36" i="51"/>
  <c r="I36" i="51"/>
  <c r="Z35" i="51"/>
  <c r="Y35" i="51"/>
  <c r="V35" i="51"/>
  <c r="U35" i="51"/>
  <c r="T35" i="51"/>
  <c r="R35" i="51"/>
  <c r="Q35" i="51"/>
  <c r="O35" i="51"/>
  <c r="M35" i="51"/>
  <c r="K35" i="51"/>
  <c r="I35" i="51"/>
  <c r="Z34" i="51"/>
  <c r="Y34" i="51"/>
  <c r="V34" i="51"/>
  <c r="U34" i="51"/>
  <c r="T34" i="51"/>
  <c r="R34" i="51"/>
  <c r="Q34" i="51"/>
  <c r="O34" i="51"/>
  <c r="M34" i="51"/>
  <c r="K34" i="51"/>
  <c r="I34" i="51"/>
  <c r="Z33" i="51"/>
  <c r="Y33" i="51"/>
  <c r="V33" i="51"/>
  <c r="U33" i="51"/>
  <c r="T33" i="51"/>
  <c r="R33" i="51"/>
  <c r="Q33" i="51"/>
  <c r="O33" i="51"/>
  <c r="M33" i="51"/>
  <c r="K33" i="51"/>
  <c r="I33" i="51"/>
  <c r="Z32" i="51"/>
  <c r="Y32" i="51"/>
  <c r="V32" i="51"/>
  <c r="U32" i="51"/>
  <c r="T32" i="51"/>
  <c r="R32" i="51"/>
  <c r="Q32" i="51"/>
  <c r="O32" i="51"/>
  <c r="M32" i="51"/>
  <c r="K32" i="51"/>
  <c r="I32" i="51"/>
  <c r="Z31" i="51"/>
  <c r="Y31" i="51"/>
  <c r="V31" i="51"/>
  <c r="U31" i="51"/>
  <c r="T31" i="51"/>
  <c r="R31" i="51"/>
  <c r="Q31" i="51"/>
  <c r="O31" i="51"/>
  <c r="M31" i="51"/>
  <c r="K31" i="51"/>
  <c r="I31" i="51"/>
  <c r="Z30" i="51"/>
  <c r="Y30" i="51"/>
  <c r="V30" i="51"/>
  <c r="U30" i="51"/>
  <c r="T30" i="51"/>
  <c r="R30" i="51"/>
  <c r="Q30" i="51"/>
  <c r="O30" i="51"/>
  <c r="M30" i="51"/>
  <c r="K30" i="51"/>
  <c r="I30" i="51"/>
  <c r="Z29" i="51"/>
  <c r="Y29" i="51"/>
  <c r="V29" i="51"/>
  <c r="U29" i="51"/>
  <c r="T29" i="51"/>
  <c r="R29" i="51"/>
  <c r="Q29" i="51"/>
  <c r="O29" i="51"/>
  <c r="M29" i="51"/>
  <c r="K29" i="51"/>
  <c r="I29" i="51"/>
  <c r="Z28" i="51"/>
  <c r="Y28" i="51"/>
  <c r="V28" i="51"/>
  <c r="U28" i="51"/>
  <c r="T28" i="51"/>
  <c r="R28" i="51"/>
  <c r="Q28" i="51"/>
  <c r="O28" i="51"/>
  <c r="M28" i="51"/>
  <c r="K28" i="51"/>
  <c r="I28" i="51"/>
  <c r="Z27" i="51"/>
  <c r="Y27" i="51"/>
  <c r="V27" i="51"/>
  <c r="U27" i="51"/>
  <c r="T27" i="51"/>
  <c r="R27" i="51"/>
  <c r="Q27" i="51"/>
  <c r="O27" i="51"/>
  <c r="M27" i="51"/>
  <c r="K27" i="51"/>
  <c r="I27" i="51"/>
  <c r="Z26" i="51"/>
  <c r="Y26" i="51"/>
  <c r="V26" i="51"/>
  <c r="U26" i="51"/>
  <c r="T26" i="51"/>
  <c r="R26" i="51"/>
  <c r="Q26" i="51"/>
  <c r="O26" i="51"/>
  <c r="M26" i="51"/>
  <c r="K26" i="51"/>
  <c r="I26" i="51"/>
  <c r="Z25" i="51"/>
  <c r="Y25" i="51"/>
  <c r="V25" i="51"/>
  <c r="U25" i="51"/>
  <c r="T25" i="51"/>
  <c r="R25" i="51"/>
  <c r="Q25" i="51"/>
  <c r="O25" i="51"/>
  <c r="M25" i="51"/>
  <c r="K25" i="51"/>
  <c r="I25" i="51"/>
  <c r="Z24" i="51"/>
  <c r="Y24" i="51"/>
  <c r="V24" i="51"/>
  <c r="U24" i="51"/>
  <c r="T24" i="51"/>
  <c r="R24" i="51"/>
  <c r="Q24" i="51"/>
  <c r="O24" i="51"/>
  <c r="M24" i="51"/>
  <c r="K24" i="51"/>
  <c r="I24" i="51"/>
  <c r="Z23" i="51"/>
  <c r="Y23" i="51"/>
  <c r="V23" i="51"/>
  <c r="U23" i="51"/>
  <c r="T23" i="51"/>
  <c r="R23" i="51"/>
  <c r="Q23" i="51"/>
  <c r="O23" i="51"/>
  <c r="M23" i="51"/>
  <c r="K23" i="51"/>
  <c r="I23" i="51"/>
  <c r="Z22" i="51"/>
  <c r="Y22" i="51"/>
  <c r="V22" i="51"/>
  <c r="U22" i="51"/>
  <c r="T22" i="51"/>
  <c r="R22" i="51"/>
  <c r="Q22" i="51"/>
  <c r="O22" i="51"/>
  <c r="M22" i="51"/>
  <c r="K22" i="51"/>
  <c r="I22" i="51"/>
  <c r="Z21" i="51"/>
  <c r="Y21" i="51"/>
  <c r="V21" i="51"/>
  <c r="U21" i="51"/>
  <c r="T21" i="51"/>
  <c r="R21" i="51"/>
  <c r="Q21" i="51"/>
  <c r="O21" i="51"/>
  <c r="M21" i="51"/>
  <c r="K21" i="51"/>
  <c r="I21" i="51"/>
  <c r="Z20" i="51"/>
  <c r="Y20" i="51"/>
  <c r="V20" i="51"/>
  <c r="U20" i="51"/>
  <c r="T20" i="51"/>
  <c r="R20" i="51"/>
  <c r="Q20" i="51"/>
  <c r="O20" i="51"/>
  <c r="M20" i="51"/>
  <c r="K20" i="51"/>
  <c r="I20" i="51"/>
  <c r="Z19" i="51"/>
  <c r="Y19" i="51"/>
  <c r="V19" i="51"/>
  <c r="U19" i="51"/>
  <c r="T19" i="51"/>
  <c r="R19" i="51"/>
  <c r="Q19" i="51"/>
  <c r="O19" i="51"/>
  <c r="M19" i="51"/>
  <c r="K19" i="51"/>
  <c r="I19" i="51"/>
  <c r="Y18" i="51"/>
  <c r="U18" i="51"/>
  <c r="R18" i="51"/>
  <c r="T18" i="51" s="1"/>
  <c r="Q18" i="51"/>
  <c r="O18" i="51"/>
  <c r="M18" i="51"/>
  <c r="K18" i="51"/>
  <c r="I18" i="51"/>
  <c r="Y17" i="51"/>
  <c r="U17" i="51"/>
  <c r="T17" i="51"/>
  <c r="Z17" i="51" s="1"/>
  <c r="R17" i="51"/>
  <c r="Q17" i="51"/>
  <c r="O17" i="51"/>
  <c r="M17" i="51"/>
  <c r="K17" i="51"/>
  <c r="I17" i="51"/>
  <c r="Y16" i="51"/>
  <c r="U16" i="51"/>
  <c r="R16" i="51"/>
  <c r="T16" i="51" s="1"/>
  <c r="Q16" i="51"/>
  <c r="O16" i="51"/>
  <c r="M16" i="51"/>
  <c r="K16" i="51"/>
  <c r="I16" i="51"/>
  <c r="Y15" i="51"/>
  <c r="U15" i="51"/>
  <c r="R15" i="51"/>
  <c r="T15" i="51" s="1"/>
  <c r="Q15" i="51"/>
  <c r="Z14" i="51"/>
  <c r="Y14" i="51"/>
  <c r="V14" i="51"/>
  <c r="T14" i="51"/>
  <c r="R10" i="51"/>
  <c r="R11" i="51" s="1"/>
  <c r="W40" i="50"/>
  <c r="S40" i="50"/>
  <c r="Z38" i="50"/>
  <c r="Y38" i="50"/>
  <c r="V38" i="50"/>
  <c r="U38" i="50"/>
  <c r="T38" i="50"/>
  <c r="R38" i="50"/>
  <c r="Q38" i="50"/>
  <c r="O38" i="50"/>
  <c r="M38" i="50"/>
  <c r="K38" i="50"/>
  <c r="I38" i="50"/>
  <c r="Z37" i="50"/>
  <c r="Y37" i="50"/>
  <c r="V37" i="50"/>
  <c r="U37" i="50"/>
  <c r="T37" i="50"/>
  <c r="R37" i="50"/>
  <c r="Q37" i="50"/>
  <c r="O37" i="50"/>
  <c r="M37" i="50"/>
  <c r="K37" i="50"/>
  <c r="I37" i="50"/>
  <c r="Z36" i="50"/>
  <c r="Y36" i="50"/>
  <c r="V36" i="50"/>
  <c r="U36" i="50"/>
  <c r="T36" i="50"/>
  <c r="R36" i="50"/>
  <c r="Q36" i="50"/>
  <c r="O36" i="50"/>
  <c r="M36" i="50"/>
  <c r="K36" i="50"/>
  <c r="I36" i="50"/>
  <c r="Z35" i="50"/>
  <c r="Y35" i="50"/>
  <c r="V35" i="50"/>
  <c r="U35" i="50"/>
  <c r="T35" i="50"/>
  <c r="R35" i="50"/>
  <c r="Q35" i="50"/>
  <c r="O35" i="50"/>
  <c r="M35" i="50"/>
  <c r="K35" i="50"/>
  <c r="I35" i="50"/>
  <c r="Z34" i="50"/>
  <c r="Y34" i="50"/>
  <c r="V34" i="50"/>
  <c r="U34" i="50"/>
  <c r="T34" i="50"/>
  <c r="R34" i="50"/>
  <c r="Q34" i="50"/>
  <c r="O34" i="50"/>
  <c r="M34" i="50"/>
  <c r="K34" i="50"/>
  <c r="I34" i="50"/>
  <c r="Z33" i="50"/>
  <c r="Y33" i="50"/>
  <c r="V33" i="50"/>
  <c r="U33" i="50"/>
  <c r="T33" i="50"/>
  <c r="R33" i="50"/>
  <c r="Q33" i="50"/>
  <c r="O33" i="50"/>
  <c r="M33" i="50"/>
  <c r="K33" i="50"/>
  <c r="I33" i="50"/>
  <c r="Z32" i="50"/>
  <c r="Y32" i="50"/>
  <c r="V32" i="50"/>
  <c r="U32" i="50"/>
  <c r="T32" i="50"/>
  <c r="R32" i="50"/>
  <c r="Q32" i="50"/>
  <c r="O32" i="50"/>
  <c r="M32" i="50"/>
  <c r="K32" i="50"/>
  <c r="I32" i="50"/>
  <c r="Z31" i="50"/>
  <c r="Y31" i="50"/>
  <c r="V31" i="50"/>
  <c r="U31" i="50"/>
  <c r="T31" i="50"/>
  <c r="R31" i="50"/>
  <c r="Q31" i="50"/>
  <c r="O31" i="50"/>
  <c r="M31" i="50"/>
  <c r="K31" i="50"/>
  <c r="I31" i="50"/>
  <c r="Z30" i="50"/>
  <c r="Y30" i="50"/>
  <c r="V30" i="50"/>
  <c r="U30" i="50"/>
  <c r="T30" i="50"/>
  <c r="R30" i="50"/>
  <c r="Q30" i="50"/>
  <c r="O30" i="50"/>
  <c r="M30" i="50"/>
  <c r="K30" i="50"/>
  <c r="I30" i="50"/>
  <c r="Z29" i="50"/>
  <c r="Y29" i="50"/>
  <c r="V29" i="50"/>
  <c r="U29" i="50"/>
  <c r="T29" i="50"/>
  <c r="R29" i="50"/>
  <c r="Q29" i="50"/>
  <c r="O29" i="50"/>
  <c r="M29" i="50"/>
  <c r="K29" i="50"/>
  <c r="I29" i="50"/>
  <c r="Z28" i="50"/>
  <c r="Y28" i="50"/>
  <c r="V28" i="50"/>
  <c r="U28" i="50"/>
  <c r="T28" i="50"/>
  <c r="R28" i="50"/>
  <c r="Q28" i="50"/>
  <c r="O28" i="50"/>
  <c r="M28" i="50"/>
  <c r="K28" i="50"/>
  <c r="I28" i="50"/>
  <c r="Z27" i="50"/>
  <c r="Y27" i="50"/>
  <c r="V27" i="50"/>
  <c r="U27" i="50"/>
  <c r="T27" i="50"/>
  <c r="R27" i="50"/>
  <c r="Q27" i="50"/>
  <c r="O27" i="50"/>
  <c r="M27" i="50"/>
  <c r="K27" i="50"/>
  <c r="I27" i="50"/>
  <c r="Z26" i="50"/>
  <c r="Y26" i="50"/>
  <c r="V26" i="50"/>
  <c r="U26" i="50"/>
  <c r="T26" i="50"/>
  <c r="R26" i="50"/>
  <c r="Q26" i="50"/>
  <c r="O26" i="50"/>
  <c r="M26" i="50"/>
  <c r="K26" i="50"/>
  <c r="I26" i="50"/>
  <c r="Z25" i="50"/>
  <c r="Y25" i="50"/>
  <c r="V25" i="50"/>
  <c r="U25" i="50"/>
  <c r="T25" i="50"/>
  <c r="R25" i="50"/>
  <c r="Q25" i="50"/>
  <c r="O25" i="50"/>
  <c r="M25" i="50"/>
  <c r="K25" i="50"/>
  <c r="I25" i="50"/>
  <c r="Z24" i="50"/>
  <c r="Y24" i="50"/>
  <c r="V24" i="50"/>
  <c r="U24" i="50"/>
  <c r="T24" i="50"/>
  <c r="R24" i="50"/>
  <c r="Q24" i="50"/>
  <c r="O24" i="50"/>
  <c r="M24" i="50"/>
  <c r="K24" i="50"/>
  <c r="I24" i="50"/>
  <c r="Z23" i="50"/>
  <c r="Y23" i="50"/>
  <c r="V23" i="50"/>
  <c r="U23" i="50"/>
  <c r="T23" i="50"/>
  <c r="R23" i="50"/>
  <c r="Q23" i="50"/>
  <c r="O23" i="50"/>
  <c r="M23" i="50"/>
  <c r="K23" i="50"/>
  <c r="I23" i="50"/>
  <c r="Z22" i="50"/>
  <c r="Y22" i="50"/>
  <c r="V22" i="50"/>
  <c r="U22" i="50"/>
  <c r="T22" i="50"/>
  <c r="R22" i="50"/>
  <c r="Q22" i="50"/>
  <c r="O22" i="50"/>
  <c r="M22" i="50"/>
  <c r="K22" i="50"/>
  <c r="I22" i="50"/>
  <c r="Z21" i="50"/>
  <c r="Y21" i="50"/>
  <c r="V21" i="50"/>
  <c r="U21" i="50"/>
  <c r="T21" i="50"/>
  <c r="R21" i="50"/>
  <c r="Q21" i="50"/>
  <c r="O21" i="50"/>
  <c r="M21" i="50"/>
  <c r="K21" i="50"/>
  <c r="I21" i="50"/>
  <c r="Z20" i="50"/>
  <c r="Y20" i="50"/>
  <c r="V20" i="50"/>
  <c r="U20" i="50"/>
  <c r="T20" i="50"/>
  <c r="R20" i="50"/>
  <c r="Q20" i="50"/>
  <c r="O20" i="50"/>
  <c r="M20" i="50"/>
  <c r="K20" i="50"/>
  <c r="I20" i="50"/>
  <c r="Z19" i="50"/>
  <c r="Y19" i="50"/>
  <c r="V19" i="50"/>
  <c r="U19" i="50"/>
  <c r="T19" i="50"/>
  <c r="R19" i="50"/>
  <c r="Q19" i="50"/>
  <c r="O19" i="50"/>
  <c r="M19" i="50"/>
  <c r="K19" i="50"/>
  <c r="I19" i="50"/>
  <c r="Y18" i="50"/>
  <c r="U18" i="50"/>
  <c r="R18" i="50"/>
  <c r="T18" i="50" s="1"/>
  <c r="Q18" i="50"/>
  <c r="O18" i="50"/>
  <c r="M18" i="50"/>
  <c r="K18" i="50"/>
  <c r="I18" i="50"/>
  <c r="Y17" i="50"/>
  <c r="U17" i="50"/>
  <c r="R17" i="50"/>
  <c r="T17" i="50" s="1"/>
  <c r="Q17" i="50"/>
  <c r="O17" i="50"/>
  <c r="M17" i="50"/>
  <c r="K17" i="50"/>
  <c r="I17" i="50"/>
  <c r="Y16" i="50"/>
  <c r="U16" i="50"/>
  <c r="R16" i="50"/>
  <c r="T16" i="50" s="1"/>
  <c r="Q16" i="50"/>
  <c r="O16" i="50"/>
  <c r="M16" i="50"/>
  <c r="K16" i="50"/>
  <c r="I16" i="50"/>
  <c r="Y15" i="50"/>
  <c r="U15" i="50"/>
  <c r="R15" i="50"/>
  <c r="T15" i="50" s="1"/>
  <c r="Q15" i="50"/>
  <c r="Z14" i="50"/>
  <c r="Y14" i="50"/>
  <c r="V14" i="50"/>
  <c r="T14" i="50"/>
  <c r="R10" i="50"/>
  <c r="R11" i="50" s="1"/>
  <c r="W40" i="49"/>
  <c r="S40" i="49"/>
  <c r="Z38" i="49"/>
  <c r="Y38" i="49"/>
  <c r="V38" i="49"/>
  <c r="U38" i="49"/>
  <c r="T38" i="49"/>
  <c r="Q38" i="49"/>
  <c r="O38" i="49"/>
  <c r="M38" i="49"/>
  <c r="K38" i="49"/>
  <c r="I38" i="49"/>
  <c r="Z37" i="49"/>
  <c r="Y37" i="49"/>
  <c r="V37" i="49"/>
  <c r="U37" i="49"/>
  <c r="T37" i="49"/>
  <c r="R37" i="49"/>
  <c r="Q37" i="49"/>
  <c r="O37" i="49"/>
  <c r="M37" i="49"/>
  <c r="K37" i="49"/>
  <c r="I37" i="49"/>
  <c r="Z36" i="49"/>
  <c r="Y36" i="49"/>
  <c r="V36" i="49"/>
  <c r="U36" i="49"/>
  <c r="T36" i="49"/>
  <c r="R36" i="49"/>
  <c r="Q36" i="49"/>
  <c r="O36" i="49"/>
  <c r="M36" i="49"/>
  <c r="K36" i="49"/>
  <c r="I36" i="49"/>
  <c r="Z35" i="49"/>
  <c r="Y35" i="49"/>
  <c r="V35" i="49"/>
  <c r="U35" i="49"/>
  <c r="T35" i="49"/>
  <c r="R35" i="49"/>
  <c r="Q35" i="49"/>
  <c r="O35" i="49"/>
  <c r="M35" i="49"/>
  <c r="K35" i="49"/>
  <c r="I35" i="49"/>
  <c r="Z34" i="49"/>
  <c r="Y34" i="49"/>
  <c r="V34" i="49"/>
  <c r="U34" i="49"/>
  <c r="T34" i="49"/>
  <c r="R34" i="49"/>
  <c r="Q34" i="49"/>
  <c r="O34" i="49"/>
  <c r="M34" i="49"/>
  <c r="K34" i="49"/>
  <c r="I34" i="49"/>
  <c r="Z33" i="49"/>
  <c r="Y33" i="49"/>
  <c r="V33" i="49"/>
  <c r="U33" i="49"/>
  <c r="T33" i="49"/>
  <c r="R33" i="49"/>
  <c r="Q33" i="49"/>
  <c r="O33" i="49"/>
  <c r="M33" i="49"/>
  <c r="K33" i="49"/>
  <c r="I33" i="49"/>
  <c r="Z32" i="49"/>
  <c r="Y32" i="49"/>
  <c r="V32" i="49"/>
  <c r="U32" i="49"/>
  <c r="T32" i="49"/>
  <c r="R32" i="49"/>
  <c r="Q32" i="49"/>
  <c r="O32" i="49"/>
  <c r="M32" i="49"/>
  <c r="K32" i="49"/>
  <c r="I32" i="49"/>
  <c r="Z31" i="49"/>
  <c r="Y31" i="49"/>
  <c r="V31" i="49"/>
  <c r="U31" i="49"/>
  <c r="T31" i="49"/>
  <c r="R31" i="49"/>
  <c r="Q31" i="49"/>
  <c r="O31" i="49"/>
  <c r="M31" i="49"/>
  <c r="K31" i="49"/>
  <c r="I31" i="49"/>
  <c r="Z30" i="49"/>
  <c r="Y30" i="49"/>
  <c r="V30" i="49"/>
  <c r="U30" i="49"/>
  <c r="T30" i="49"/>
  <c r="R30" i="49"/>
  <c r="Q30" i="49"/>
  <c r="O30" i="49"/>
  <c r="M30" i="49"/>
  <c r="K30" i="49"/>
  <c r="I30" i="49"/>
  <c r="Z29" i="49"/>
  <c r="Y29" i="49"/>
  <c r="V29" i="49"/>
  <c r="U29" i="49"/>
  <c r="T29" i="49"/>
  <c r="R29" i="49"/>
  <c r="Q29" i="49"/>
  <c r="O29" i="49"/>
  <c r="M29" i="49"/>
  <c r="K29" i="49"/>
  <c r="I29" i="49"/>
  <c r="Z28" i="49"/>
  <c r="Y28" i="49"/>
  <c r="V28" i="49"/>
  <c r="U28" i="49"/>
  <c r="T28" i="49"/>
  <c r="R28" i="49"/>
  <c r="Q28" i="49"/>
  <c r="O28" i="49"/>
  <c r="M28" i="49"/>
  <c r="K28" i="49"/>
  <c r="I28" i="49"/>
  <c r="Z27" i="49"/>
  <c r="Y27" i="49"/>
  <c r="V27" i="49"/>
  <c r="U27" i="49"/>
  <c r="T27" i="49"/>
  <c r="R27" i="49"/>
  <c r="Q27" i="49"/>
  <c r="O27" i="49"/>
  <c r="M27" i="49"/>
  <c r="K27" i="49"/>
  <c r="I27" i="49"/>
  <c r="Z26" i="49"/>
  <c r="Y26" i="49"/>
  <c r="V26" i="49"/>
  <c r="U26" i="49"/>
  <c r="T26" i="49"/>
  <c r="R26" i="49"/>
  <c r="Q26" i="49"/>
  <c r="O26" i="49"/>
  <c r="M26" i="49"/>
  <c r="K26" i="49"/>
  <c r="I26" i="49"/>
  <c r="Z25" i="49"/>
  <c r="Y25" i="49"/>
  <c r="V25" i="49"/>
  <c r="U25" i="49"/>
  <c r="T25" i="49"/>
  <c r="R25" i="49"/>
  <c r="Q25" i="49"/>
  <c r="O25" i="49"/>
  <c r="M25" i="49"/>
  <c r="K25" i="49"/>
  <c r="I25" i="49"/>
  <c r="Z24" i="49"/>
  <c r="Y24" i="49"/>
  <c r="V24" i="49"/>
  <c r="U24" i="49"/>
  <c r="T24" i="49"/>
  <c r="R24" i="49"/>
  <c r="Q24" i="49"/>
  <c r="O24" i="49"/>
  <c r="M24" i="49"/>
  <c r="K24" i="49"/>
  <c r="I24" i="49"/>
  <c r="Z23" i="49"/>
  <c r="Y23" i="49"/>
  <c r="V23" i="49"/>
  <c r="U23" i="49"/>
  <c r="T23" i="49"/>
  <c r="R23" i="49"/>
  <c r="Q23" i="49"/>
  <c r="O23" i="49"/>
  <c r="M23" i="49"/>
  <c r="K23" i="49"/>
  <c r="I23" i="49"/>
  <c r="Z22" i="49"/>
  <c r="Y22" i="49"/>
  <c r="V22" i="49"/>
  <c r="U22" i="49"/>
  <c r="T22" i="49"/>
  <c r="R22" i="49"/>
  <c r="Q22" i="49"/>
  <c r="O22" i="49"/>
  <c r="M22" i="49"/>
  <c r="K22" i="49"/>
  <c r="I22" i="49"/>
  <c r="Z21" i="49"/>
  <c r="Y21" i="49"/>
  <c r="V21" i="49"/>
  <c r="U21" i="49"/>
  <c r="T21" i="49"/>
  <c r="R21" i="49"/>
  <c r="Q21" i="49"/>
  <c r="O21" i="49"/>
  <c r="M21" i="49"/>
  <c r="K21" i="49"/>
  <c r="I21" i="49"/>
  <c r="Z20" i="49"/>
  <c r="Y20" i="49"/>
  <c r="V20" i="49"/>
  <c r="U20" i="49"/>
  <c r="T20" i="49"/>
  <c r="R20" i="49"/>
  <c r="Q20" i="49"/>
  <c r="O20" i="49"/>
  <c r="M20" i="49"/>
  <c r="K20" i="49"/>
  <c r="I20" i="49"/>
  <c r="Z19" i="49"/>
  <c r="Y19" i="49"/>
  <c r="V19" i="49"/>
  <c r="U19" i="49"/>
  <c r="T19" i="49"/>
  <c r="R19" i="49"/>
  <c r="Q19" i="49"/>
  <c r="O19" i="49"/>
  <c r="M19" i="49"/>
  <c r="K19" i="49"/>
  <c r="I19" i="49"/>
  <c r="Y18" i="49"/>
  <c r="U18" i="49"/>
  <c r="R18" i="49"/>
  <c r="T18" i="49" s="1"/>
  <c r="Q18" i="49"/>
  <c r="O18" i="49"/>
  <c r="M18" i="49"/>
  <c r="K18" i="49"/>
  <c r="I18" i="49"/>
  <c r="Y17" i="49"/>
  <c r="U17" i="49"/>
  <c r="R17" i="49"/>
  <c r="T17" i="49" s="1"/>
  <c r="Q17" i="49"/>
  <c r="O17" i="49"/>
  <c r="M17" i="49"/>
  <c r="K17" i="49"/>
  <c r="I17" i="49"/>
  <c r="Y16" i="49"/>
  <c r="U16" i="49"/>
  <c r="R16" i="49"/>
  <c r="T16" i="49" s="1"/>
  <c r="Q16" i="49"/>
  <c r="O16" i="49"/>
  <c r="M16" i="49"/>
  <c r="K16" i="49"/>
  <c r="I16" i="49"/>
  <c r="Y15" i="49"/>
  <c r="U15" i="49"/>
  <c r="R15" i="49"/>
  <c r="T15" i="49" s="1"/>
  <c r="Q15" i="49"/>
  <c r="O15" i="49"/>
  <c r="M15" i="49"/>
  <c r="Z14" i="49"/>
  <c r="Y14" i="49"/>
  <c r="V14" i="49"/>
  <c r="T14" i="49"/>
  <c r="R10" i="49"/>
  <c r="R11" i="49" s="1"/>
  <c r="W40" i="48"/>
  <c r="S40" i="48"/>
  <c r="Z38" i="48"/>
  <c r="Y38" i="48"/>
  <c r="V38" i="48"/>
  <c r="U38" i="48"/>
  <c r="T38" i="48"/>
  <c r="R38" i="48"/>
  <c r="Q38" i="48"/>
  <c r="O38" i="48"/>
  <c r="M38" i="48"/>
  <c r="K38" i="48"/>
  <c r="I38" i="48"/>
  <c r="Z37" i="48"/>
  <c r="Y37" i="48"/>
  <c r="V37" i="48"/>
  <c r="U37" i="48"/>
  <c r="T37" i="48"/>
  <c r="R37" i="48"/>
  <c r="Q37" i="48"/>
  <c r="O37" i="48"/>
  <c r="M37" i="48"/>
  <c r="K37" i="48"/>
  <c r="I37" i="48"/>
  <c r="Z36" i="48"/>
  <c r="Y36" i="48"/>
  <c r="V36" i="48"/>
  <c r="U36" i="48"/>
  <c r="T36" i="48"/>
  <c r="R36" i="48"/>
  <c r="Q36" i="48"/>
  <c r="O36" i="48"/>
  <c r="M36" i="48"/>
  <c r="K36" i="48"/>
  <c r="I36" i="48"/>
  <c r="Z35" i="48"/>
  <c r="Y35" i="48"/>
  <c r="V35" i="48"/>
  <c r="U35" i="48"/>
  <c r="T35" i="48"/>
  <c r="R35" i="48"/>
  <c r="Q35" i="48"/>
  <c r="O35" i="48"/>
  <c r="M35" i="48"/>
  <c r="K35" i="48"/>
  <c r="I35" i="48"/>
  <c r="Z34" i="48"/>
  <c r="Y34" i="48"/>
  <c r="V34" i="48"/>
  <c r="U34" i="48"/>
  <c r="T34" i="48"/>
  <c r="R34" i="48"/>
  <c r="Q34" i="48"/>
  <c r="O34" i="48"/>
  <c r="M34" i="48"/>
  <c r="K34" i="48"/>
  <c r="I34" i="48"/>
  <c r="Z33" i="48"/>
  <c r="Y33" i="48"/>
  <c r="V33" i="48"/>
  <c r="U33" i="48"/>
  <c r="T33" i="48"/>
  <c r="R33" i="48"/>
  <c r="Q33" i="48"/>
  <c r="O33" i="48"/>
  <c r="M33" i="48"/>
  <c r="K33" i="48"/>
  <c r="I33" i="48"/>
  <c r="Z32" i="48"/>
  <c r="Y32" i="48"/>
  <c r="V32" i="48"/>
  <c r="U32" i="48"/>
  <c r="T32" i="48"/>
  <c r="R32" i="48"/>
  <c r="Q32" i="48"/>
  <c r="O32" i="48"/>
  <c r="M32" i="48"/>
  <c r="K32" i="48"/>
  <c r="I32" i="48"/>
  <c r="Z31" i="48"/>
  <c r="Y31" i="48"/>
  <c r="V31" i="48"/>
  <c r="U31" i="48"/>
  <c r="T31" i="48"/>
  <c r="R31" i="48"/>
  <c r="Q31" i="48"/>
  <c r="O31" i="48"/>
  <c r="M31" i="48"/>
  <c r="K31" i="48"/>
  <c r="I31" i="48"/>
  <c r="Z30" i="48"/>
  <c r="Y30" i="48"/>
  <c r="V30" i="48"/>
  <c r="U30" i="48"/>
  <c r="T30" i="48"/>
  <c r="R30" i="48"/>
  <c r="Q30" i="48"/>
  <c r="O30" i="48"/>
  <c r="M30" i="48"/>
  <c r="K30" i="48"/>
  <c r="I30" i="48"/>
  <c r="Z29" i="48"/>
  <c r="Y29" i="48"/>
  <c r="V29" i="48"/>
  <c r="U29" i="48"/>
  <c r="T29" i="48"/>
  <c r="R29" i="48"/>
  <c r="Q29" i="48"/>
  <c r="O29" i="48"/>
  <c r="M29" i="48"/>
  <c r="K29" i="48"/>
  <c r="I29" i="48"/>
  <c r="Z28" i="48"/>
  <c r="Y28" i="48"/>
  <c r="V28" i="48"/>
  <c r="U28" i="48"/>
  <c r="T28" i="48"/>
  <c r="R28" i="48"/>
  <c r="Q28" i="48"/>
  <c r="O28" i="48"/>
  <c r="M28" i="48"/>
  <c r="K28" i="48"/>
  <c r="I28" i="48"/>
  <c r="Z27" i="48"/>
  <c r="Y27" i="48"/>
  <c r="V27" i="48"/>
  <c r="U27" i="48"/>
  <c r="T27" i="48"/>
  <c r="R27" i="48"/>
  <c r="Q27" i="48"/>
  <c r="O27" i="48"/>
  <c r="M27" i="48"/>
  <c r="K27" i="48"/>
  <c r="I27" i="48"/>
  <c r="Z26" i="48"/>
  <c r="Y26" i="48"/>
  <c r="V26" i="48"/>
  <c r="U26" i="48"/>
  <c r="T26" i="48"/>
  <c r="R26" i="48"/>
  <c r="Q26" i="48"/>
  <c r="O26" i="48"/>
  <c r="M26" i="48"/>
  <c r="K26" i="48"/>
  <c r="I26" i="48"/>
  <c r="Z25" i="48"/>
  <c r="Y25" i="48"/>
  <c r="V25" i="48"/>
  <c r="U25" i="48"/>
  <c r="T25" i="48"/>
  <c r="R25" i="48"/>
  <c r="Q25" i="48"/>
  <c r="O25" i="48"/>
  <c r="M25" i="48"/>
  <c r="K25" i="48"/>
  <c r="I25" i="48"/>
  <c r="Z24" i="48"/>
  <c r="Y24" i="48"/>
  <c r="V24" i="48"/>
  <c r="U24" i="48"/>
  <c r="T24" i="48"/>
  <c r="R24" i="48"/>
  <c r="Q24" i="48"/>
  <c r="O24" i="48"/>
  <c r="M24" i="48"/>
  <c r="K24" i="48"/>
  <c r="I24" i="48"/>
  <c r="Z23" i="48"/>
  <c r="Y23" i="48"/>
  <c r="V23" i="48"/>
  <c r="U23" i="48"/>
  <c r="T23" i="48"/>
  <c r="R23" i="48"/>
  <c r="Q23" i="48"/>
  <c r="O23" i="48"/>
  <c r="M23" i="48"/>
  <c r="K23" i="48"/>
  <c r="I23" i="48"/>
  <c r="Z22" i="48"/>
  <c r="Y22" i="48"/>
  <c r="V22" i="48"/>
  <c r="U22" i="48"/>
  <c r="T22" i="48"/>
  <c r="R22" i="48"/>
  <c r="Q22" i="48"/>
  <c r="O22" i="48"/>
  <c r="M22" i="48"/>
  <c r="K22" i="48"/>
  <c r="I22" i="48"/>
  <c r="Z21" i="48"/>
  <c r="Y21" i="48"/>
  <c r="V21" i="48"/>
  <c r="U21" i="48"/>
  <c r="T21" i="48"/>
  <c r="R21" i="48"/>
  <c r="Q21" i="48"/>
  <c r="O21" i="48"/>
  <c r="M21" i="48"/>
  <c r="K21" i="48"/>
  <c r="I21" i="48"/>
  <c r="Z20" i="48"/>
  <c r="Y20" i="48"/>
  <c r="V20" i="48"/>
  <c r="U20" i="48"/>
  <c r="T20" i="48"/>
  <c r="R20" i="48"/>
  <c r="Q20" i="48"/>
  <c r="O20" i="48"/>
  <c r="M20" i="48"/>
  <c r="K20" i="48"/>
  <c r="I20" i="48"/>
  <c r="Z19" i="48"/>
  <c r="Y19" i="48"/>
  <c r="V19" i="48"/>
  <c r="U19" i="48"/>
  <c r="T19" i="48"/>
  <c r="R19" i="48"/>
  <c r="Q19" i="48"/>
  <c r="O19" i="48"/>
  <c r="M19" i="48"/>
  <c r="K19" i="48"/>
  <c r="I19" i="48"/>
  <c r="Z18" i="48"/>
  <c r="Y18" i="48"/>
  <c r="U18" i="48"/>
  <c r="T18" i="48"/>
  <c r="V18" i="48" s="1"/>
  <c r="R18" i="48"/>
  <c r="Q18" i="48"/>
  <c r="O18" i="48"/>
  <c r="M18" i="48"/>
  <c r="K18" i="48"/>
  <c r="I18" i="48"/>
  <c r="Y17" i="48"/>
  <c r="U17" i="48"/>
  <c r="R17" i="48"/>
  <c r="T17" i="48" s="1"/>
  <c r="Q17" i="48"/>
  <c r="Y16" i="48"/>
  <c r="U16" i="48"/>
  <c r="R16" i="48"/>
  <c r="T16" i="48" s="1"/>
  <c r="Q16" i="48"/>
  <c r="Y15" i="48"/>
  <c r="U15" i="48"/>
  <c r="R15" i="48"/>
  <c r="T15" i="48" s="1"/>
  <c r="Q15" i="48"/>
  <c r="Z14" i="48"/>
  <c r="Y14" i="48"/>
  <c r="V14" i="48"/>
  <c r="T14" i="48"/>
  <c r="R10" i="48"/>
  <c r="R11" i="48" s="1"/>
  <c r="W40" i="47"/>
  <c r="S40" i="47"/>
  <c r="Z38" i="47"/>
  <c r="Y38" i="47"/>
  <c r="V38" i="47"/>
  <c r="U38" i="47"/>
  <c r="T38" i="47"/>
  <c r="R38" i="47"/>
  <c r="Q38" i="47"/>
  <c r="O38" i="47"/>
  <c r="M38" i="47"/>
  <c r="K38" i="47"/>
  <c r="I38" i="47"/>
  <c r="Z37" i="47"/>
  <c r="Y37" i="47"/>
  <c r="V37" i="47"/>
  <c r="U37" i="47"/>
  <c r="T37" i="47"/>
  <c r="R37" i="47"/>
  <c r="Q37" i="47"/>
  <c r="O37" i="47"/>
  <c r="M37" i="47"/>
  <c r="K37" i="47"/>
  <c r="I37" i="47"/>
  <c r="Z36" i="47"/>
  <c r="Y36" i="47"/>
  <c r="V36" i="47"/>
  <c r="U36" i="47"/>
  <c r="T36" i="47"/>
  <c r="R36" i="47"/>
  <c r="Q36" i="47"/>
  <c r="O36" i="47"/>
  <c r="M36" i="47"/>
  <c r="K36" i="47"/>
  <c r="I36" i="47"/>
  <c r="Z35" i="47"/>
  <c r="Y35" i="47"/>
  <c r="V35" i="47"/>
  <c r="U35" i="47"/>
  <c r="T35" i="47"/>
  <c r="R35" i="47"/>
  <c r="Q35" i="47"/>
  <c r="O35" i="47"/>
  <c r="M35" i="47"/>
  <c r="K35" i="47"/>
  <c r="I35" i="47"/>
  <c r="Z34" i="47"/>
  <c r="Y34" i="47"/>
  <c r="V34" i="47"/>
  <c r="U34" i="47"/>
  <c r="T34" i="47"/>
  <c r="R34" i="47"/>
  <c r="Q34" i="47"/>
  <c r="O34" i="47"/>
  <c r="M34" i="47"/>
  <c r="K34" i="47"/>
  <c r="I34" i="47"/>
  <c r="Z33" i="47"/>
  <c r="Y33" i="47"/>
  <c r="V33" i="47"/>
  <c r="U33" i="47"/>
  <c r="T33" i="47"/>
  <c r="R33" i="47"/>
  <c r="Q33" i="47"/>
  <c r="O33" i="47"/>
  <c r="M33" i="47"/>
  <c r="K33" i="47"/>
  <c r="I33" i="47"/>
  <c r="Z32" i="47"/>
  <c r="Y32" i="47"/>
  <c r="V32" i="47"/>
  <c r="U32" i="47"/>
  <c r="T32" i="47"/>
  <c r="R32" i="47"/>
  <c r="Q32" i="47"/>
  <c r="O32" i="47"/>
  <c r="M32" i="47"/>
  <c r="K32" i="47"/>
  <c r="I32" i="47"/>
  <c r="Z31" i="47"/>
  <c r="Y31" i="47"/>
  <c r="V31" i="47"/>
  <c r="U31" i="47"/>
  <c r="T31" i="47"/>
  <c r="R31" i="47"/>
  <c r="Q31" i="47"/>
  <c r="O31" i="47"/>
  <c r="M31" i="47"/>
  <c r="K31" i="47"/>
  <c r="I31" i="47"/>
  <c r="Z30" i="47"/>
  <c r="Y30" i="47"/>
  <c r="V30" i="47"/>
  <c r="U30" i="47"/>
  <c r="T30" i="47"/>
  <c r="R30" i="47"/>
  <c r="Q30" i="47"/>
  <c r="O30" i="47"/>
  <c r="M30" i="47"/>
  <c r="K30" i="47"/>
  <c r="I30" i="47"/>
  <c r="Z29" i="47"/>
  <c r="Y29" i="47"/>
  <c r="V29" i="47"/>
  <c r="U29" i="47"/>
  <c r="T29" i="47"/>
  <c r="R29" i="47"/>
  <c r="Q29" i="47"/>
  <c r="O29" i="47"/>
  <c r="M29" i="47"/>
  <c r="K29" i="47"/>
  <c r="I29" i="47"/>
  <c r="Z28" i="47"/>
  <c r="Y28" i="47"/>
  <c r="V28" i="47"/>
  <c r="U28" i="47"/>
  <c r="T28" i="47"/>
  <c r="R28" i="47"/>
  <c r="Q28" i="47"/>
  <c r="O28" i="47"/>
  <c r="M28" i="47"/>
  <c r="K28" i="47"/>
  <c r="I28" i="47"/>
  <c r="Z27" i="47"/>
  <c r="Y27" i="47"/>
  <c r="V27" i="47"/>
  <c r="U27" i="47"/>
  <c r="T27" i="47"/>
  <c r="R27" i="47"/>
  <c r="Q27" i="47"/>
  <c r="O27" i="47"/>
  <c r="M27" i="47"/>
  <c r="K27" i="47"/>
  <c r="I27" i="47"/>
  <c r="Z26" i="47"/>
  <c r="Y26" i="47"/>
  <c r="V26" i="47"/>
  <c r="U26" i="47"/>
  <c r="T26" i="47"/>
  <c r="R26" i="47"/>
  <c r="Q26" i="47"/>
  <c r="O26" i="47"/>
  <c r="M26" i="47"/>
  <c r="K26" i="47"/>
  <c r="I26" i="47"/>
  <c r="Z25" i="47"/>
  <c r="Y25" i="47"/>
  <c r="V25" i="47"/>
  <c r="U25" i="47"/>
  <c r="T25" i="47"/>
  <c r="R25" i="47"/>
  <c r="Q25" i="47"/>
  <c r="O25" i="47"/>
  <c r="M25" i="47"/>
  <c r="K25" i="47"/>
  <c r="I25" i="47"/>
  <c r="Z24" i="47"/>
  <c r="Y24" i="47"/>
  <c r="V24" i="47"/>
  <c r="U24" i="47"/>
  <c r="T24" i="47"/>
  <c r="R24" i="47"/>
  <c r="Q24" i="47"/>
  <c r="O24" i="47"/>
  <c r="M24" i="47"/>
  <c r="K24" i="47"/>
  <c r="I24" i="47"/>
  <c r="Z23" i="47"/>
  <c r="Y23" i="47"/>
  <c r="V23" i="47"/>
  <c r="U23" i="47"/>
  <c r="T23" i="47"/>
  <c r="R23" i="47"/>
  <c r="Q23" i="47"/>
  <c r="O23" i="47"/>
  <c r="M23" i="47"/>
  <c r="K23" i="47"/>
  <c r="I23" i="47"/>
  <c r="Z22" i="47"/>
  <c r="Y22" i="47"/>
  <c r="V22" i="47"/>
  <c r="U22" i="47"/>
  <c r="T22" i="47"/>
  <c r="R22" i="47"/>
  <c r="Q22" i="47"/>
  <c r="O22" i="47"/>
  <c r="M22" i="47"/>
  <c r="K22" i="47"/>
  <c r="I22" i="47"/>
  <c r="Z21" i="47"/>
  <c r="Y21" i="47"/>
  <c r="V21" i="47"/>
  <c r="U21" i="47"/>
  <c r="T21" i="47"/>
  <c r="R21" i="47"/>
  <c r="Q21" i="47"/>
  <c r="O21" i="47"/>
  <c r="M21" i="47"/>
  <c r="K21" i="47"/>
  <c r="I21" i="47"/>
  <c r="Z20" i="47"/>
  <c r="Y20" i="47"/>
  <c r="V20" i="47"/>
  <c r="U20" i="47"/>
  <c r="T20" i="47"/>
  <c r="R20" i="47"/>
  <c r="Q20" i="47"/>
  <c r="O20" i="47"/>
  <c r="M20" i="47"/>
  <c r="K20" i="47"/>
  <c r="I20" i="47"/>
  <c r="Y19" i="47"/>
  <c r="U19" i="47"/>
  <c r="R19" i="47"/>
  <c r="T19" i="47" s="1"/>
  <c r="Q19" i="47"/>
  <c r="O19" i="47"/>
  <c r="M19" i="47"/>
  <c r="K19" i="47"/>
  <c r="I19" i="47"/>
  <c r="Z18" i="47"/>
  <c r="Y18" i="47"/>
  <c r="U18" i="47"/>
  <c r="T18" i="47"/>
  <c r="V18" i="47" s="1"/>
  <c r="R18" i="47"/>
  <c r="Q18" i="47"/>
  <c r="O18" i="47"/>
  <c r="M18" i="47"/>
  <c r="K18" i="47"/>
  <c r="I18" i="47"/>
  <c r="Y17" i="47"/>
  <c r="U17" i="47"/>
  <c r="R17" i="47"/>
  <c r="T17" i="47" s="1"/>
  <c r="Q17" i="47"/>
  <c r="Y16" i="47"/>
  <c r="U16" i="47"/>
  <c r="R16" i="47"/>
  <c r="T16" i="47" s="1"/>
  <c r="Q16" i="47"/>
  <c r="Y15" i="47"/>
  <c r="U15" i="47"/>
  <c r="R15" i="47"/>
  <c r="T15" i="47" s="1"/>
  <c r="Q15" i="47"/>
  <c r="Z14" i="47"/>
  <c r="Y14" i="47"/>
  <c r="V14" i="47"/>
  <c r="T14" i="47"/>
  <c r="R10" i="47"/>
  <c r="R10" i="45"/>
  <c r="R11" i="45" s="1"/>
  <c r="R10" i="2"/>
  <c r="R11" i="2" s="1"/>
  <c r="AN50" i="9"/>
  <c r="AM50" i="9"/>
  <c r="AK50" i="9"/>
  <c r="AI50" i="9"/>
  <c r="AH50" i="9"/>
  <c r="AL50" i="9" s="1"/>
  <c r="AG50" i="9"/>
  <c r="AF50" i="9"/>
  <c r="AE50" i="9"/>
  <c r="AD50" i="9"/>
  <c r="AB50" i="9"/>
  <c r="Z50" i="9"/>
  <c r="Y50" i="9"/>
  <c r="T50" i="9"/>
  <c r="W50" i="9" s="1"/>
  <c r="AA50" i="9" s="1"/>
  <c r="N50" i="9"/>
  <c r="A50" i="9"/>
  <c r="AN49" i="9"/>
  <c r="AM49" i="9"/>
  <c r="AK49" i="9"/>
  <c r="AI49" i="9"/>
  <c r="AH49" i="9"/>
  <c r="AL49" i="9" s="1"/>
  <c r="AG49" i="9"/>
  <c r="AF49" i="9"/>
  <c r="AE49" i="9"/>
  <c r="AD49" i="9"/>
  <c r="AB49" i="9"/>
  <c r="Z49" i="9"/>
  <c r="Y49" i="9"/>
  <c r="T49" i="9"/>
  <c r="W49" i="9" s="1"/>
  <c r="AA49" i="9" s="1"/>
  <c r="N49" i="9"/>
  <c r="A49" i="9"/>
  <c r="AN48" i="9"/>
  <c r="AM48" i="9"/>
  <c r="AK48" i="9"/>
  <c r="AJ48" i="9"/>
  <c r="AI48" i="9"/>
  <c r="AH48" i="9"/>
  <c r="AL48" i="9" s="1"/>
  <c r="AG48" i="9"/>
  <c r="AF48" i="9"/>
  <c r="AE48" i="9"/>
  <c r="AD48" i="9"/>
  <c r="AB48" i="9"/>
  <c r="Z48" i="9"/>
  <c r="Y48" i="9"/>
  <c r="T48" i="9"/>
  <c r="W48" i="9" s="1"/>
  <c r="AA48" i="9" s="1"/>
  <c r="N48" i="9"/>
  <c r="A48" i="9"/>
  <c r="AN47" i="9"/>
  <c r="AM47" i="9"/>
  <c r="AK47" i="9"/>
  <c r="AI47" i="9"/>
  <c r="AH47" i="9"/>
  <c r="AL47" i="9" s="1"/>
  <c r="AG47" i="9"/>
  <c r="AF47" i="9"/>
  <c r="AE47" i="9"/>
  <c r="AD47" i="9"/>
  <c r="AB47" i="9"/>
  <c r="Z47" i="9"/>
  <c r="Y47" i="9"/>
  <c r="T47" i="9"/>
  <c r="W47" i="9" s="1"/>
  <c r="AA47" i="9" s="1"/>
  <c r="N47" i="9"/>
  <c r="A47" i="9"/>
  <c r="AN46" i="9"/>
  <c r="AM46" i="9"/>
  <c r="AK46" i="9"/>
  <c r="AI46" i="9"/>
  <c r="AH46" i="9"/>
  <c r="AL46" i="9" s="1"/>
  <c r="AG46" i="9"/>
  <c r="AF46" i="9"/>
  <c r="AE46" i="9"/>
  <c r="AD46" i="9"/>
  <c r="AB46" i="9"/>
  <c r="Z46" i="9"/>
  <c r="Y46" i="9"/>
  <c r="T46" i="9"/>
  <c r="W46" i="9" s="1"/>
  <c r="AA46" i="9" s="1"/>
  <c r="N46" i="9"/>
  <c r="A46" i="9"/>
  <c r="AN45" i="9"/>
  <c r="AM45" i="9"/>
  <c r="AK45" i="9"/>
  <c r="AI45" i="9"/>
  <c r="AH45" i="9"/>
  <c r="AL45" i="9" s="1"/>
  <c r="AG45" i="9"/>
  <c r="AF45" i="9"/>
  <c r="AE45" i="9"/>
  <c r="AD45" i="9"/>
  <c r="AB45" i="9"/>
  <c r="Z45" i="9"/>
  <c r="Y45" i="9"/>
  <c r="T45" i="9"/>
  <c r="W45" i="9" s="1"/>
  <c r="AA45" i="9" s="1"/>
  <c r="N45" i="9"/>
  <c r="A45" i="9"/>
  <c r="AN44" i="9"/>
  <c r="AM44" i="9"/>
  <c r="AK44" i="9"/>
  <c r="AI44" i="9"/>
  <c r="AH44" i="9"/>
  <c r="AL44" i="9" s="1"/>
  <c r="AG44" i="9"/>
  <c r="AF44" i="9"/>
  <c r="AE44" i="9"/>
  <c r="AD44" i="9"/>
  <c r="AB44" i="9"/>
  <c r="Z44" i="9"/>
  <c r="Y44" i="9"/>
  <c r="T44" i="9"/>
  <c r="W44" i="9" s="1"/>
  <c r="AA44" i="9" s="1"/>
  <c r="N44" i="9"/>
  <c r="A44" i="9"/>
  <c r="AN43" i="9"/>
  <c r="AM43" i="9"/>
  <c r="AK43" i="9"/>
  <c r="AI43" i="9"/>
  <c r="AH43" i="9"/>
  <c r="AL43" i="9" s="1"/>
  <c r="AG43" i="9"/>
  <c r="AF43" i="9"/>
  <c r="AE43" i="9"/>
  <c r="AD43" i="9"/>
  <c r="AB43" i="9"/>
  <c r="Z43" i="9"/>
  <c r="Y43" i="9"/>
  <c r="T43" i="9"/>
  <c r="W43" i="9" s="1"/>
  <c r="AA43" i="9" s="1"/>
  <c r="N43" i="9"/>
  <c r="A43" i="9"/>
  <c r="AN42" i="9"/>
  <c r="AM42" i="9"/>
  <c r="AK42" i="9"/>
  <c r="AJ42" i="9"/>
  <c r="AI42" i="9"/>
  <c r="AH42" i="9"/>
  <c r="AL42" i="9" s="1"/>
  <c r="AG42" i="9"/>
  <c r="AF42" i="9"/>
  <c r="AE42" i="9"/>
  <c r="AD42" i="9"/>
  <c r="AB42" i="9"/>
  <c r="Z42" i="9"/>
  <c r="Y42" i="9"/>
  <c r="T42" i="9"/>
  <c r="W42" i="9" s="1"/>
  <c r="AA42" i="9" s="1"/>
  <c r="N42" i="9"/>
  <c r="A42" i="9"/>
  <c r="AN41" i="9"/>
  <c r="AM41" i="9"/>
  <c r="AK41" i="9"/>
  <c r="AI41" i="9"/>
  <c r="AH41" i="9"/>
  <c r="AL41" i="9" s="1"/>
  <c r="AG41" i="9"/>
  <c r="AF41" i="9"/>
  <c r="AE41" i="9"/>
  <c r="AD41" i="9"/>
  <c r="AB41" i="9"/>
  <c r="Z41" i="9"/>
  <c r="Y41" i="9"/>
  <c r="T41" i="9"/>
  <c r="W41" i="9" s="1"/>
  <c r="AA41" i="9" s="1"/>
  <c r="N41" i="9"/>
  <c r="A41" i="9"/>
  <c r="AN40" i="9"/>
  <c r="AM40" i="9"/>
  <c r="AK40" i="9"/>
  <c r="AI40" i="9"/>
  <c r="AH40" i="9"/>
  <c r="AL40" i="9" s="1"/>
  <c r="AG40" i="9"/>
  <c r="AF40" i="9"/>
  <c r="AE40" i="9"/>
  <c r="AD40" i="9"/>
  <c r="AB40" i="9"/>
  <c r="Z40" i="9"/>
  <c r="Y40" i="9"/>
  <c r="T40" i="9"/>
  <c r="W40" i="9" s="1"/>
  <c r="AA40" i="9" s="1"/>
  <c r="N40" i="9"/>
  <c r="AN39" i="9"/>
  <c r="AM39" i="9"/>
  <c r="AK39" i="9"/>
  <c r="AI39" i="9"/>
  <c r="AH39" i="9"/>
  <c r="AG39" i="9"/>
  <c r="AF39" i="9"/>
  <c r="AE39" i="9"/>
  <c r="AD39" i="9"/>
  <c r="AB39" i="9"/>
  <c r="Z39" i="9"/>
  <c r="Y39" i="9"/>
  <c r="T39" i="9"/>
  <c r="W39" i="9" s="1"/>
  <c r="AA39" i="9" s="1"/>
  <c r="N39" i="9"/>
  <c r="AN38" i="9"/>
  <c r="AM38" i="9"/>
  <c r="AK38" i="9"/>
  <c r="AI38" i="9"/>
  <c r="AH38" i="9"/>
  <c r="AJ38" i="9" s="1"/>
  <c r="AG38" i="9"/>
  <c r="AF38" i="9"/>
  <c r="AE38" i="9"/>
  <c r="AD38" i="9"/>
  <c r="AB38" i="9"/>
  <c r="AC38" i="9" s="1"/>
  <c r="Z38" i="9"/>
  <c r="Y38" i="9"/>
  <c r="T38" i="9"/>
  <c r="W38" i="9" s="1"/>
  <c r="AA38" i="9" s="1"/>
  <c r="N38" i="9"/>
  <c r="AN37" i="9"/>
  <c r="AM37" i="9"/>
  <c r="AK37" i="9"/>
  <c r="AI37" i="9"/>
  <c r="AH37" i="9"/>
  <c r="AG37" i="9"/>
  <c r="AF37" i="9"/>
  <c r="AE37" i="9"/>
  <c r="AD37" i="9"/>
  <c r="AB37" i="9"/>
  <c r="Z37" i="9"/>
  <c r="Y37" i="9"/>
  <c r="T37" i="9"/>
  <c r="W37" i="9" s="1"/>
  <c r="AA37" i="9" s="1"/>
  <c r="N37" i="9"/>
  <c r="A37" i="9"/>
  <c r="AN36" i="9"/>
  <c r="AM36" i="9"/>
  <c r="AL36" i="9"/>
  <c r="AK36" i="9"/>
  <c r="AI36" i="9"/>
  <c r="AH36" i="9"/>
  <c r="AJ36" i="9" s="1"/>
  <c r="AG36" i="9"/>
  <c r="AF36" i="9"/>
  <c r="AE36" i="9"/>
  <c r="AD36" i="9"/>
  <c r="AB36" i="9"/>
  <c r="AC36" i="9" s="1"/>
  <c r="Z36" i="9"/>
  <c r="Y36" i="9"/>
  <c r="T36" i="9"/>
  <c r="W36" i="9" s="1"/>
  <c r="AA36" i="9" s="1"/>
  <c r="N36" i="9"/>
  <c r="A36" i="9"/>
  <c r="AN35" i="9"/>
  <c r="AM35" i="9"/>
  <c r="AK35" i="9"/>
  <c r="AI35" i="9"/>
  <c r="AH35" i="9"/>
  <c r="AG35" i="9"/>
  <c r="AF35" i="9"/>
  <c r="AE35" i="9"/>
  <c r="AD35" i="9"/>
  <c r="AB35" i="9"/>
  <c r="Z35" i="9"/>
  <c r="Y35" i="9"/>
  <c r="T35" i="9"/>
  <c r="W35" i="9" s="1"/>
  <c r="AA35" i="9" s="1"/>
  <c r="N35" i="9"/>
  <c r="A35" i="9"/>
  <c r="AN34" i="9"/>
  <c r="AM34" i="9"/>
  <c r="AL34" i="9"/>
  <c r="AK34" i="9"/>
  <c r="AI34" i="9"/>
  <c r="AH34" i="9"/>
  <c r="AJ34" i="9" s="1"/>
  <c r="AG34" i="9"/>
  <c r="AF34" i="9"/>
  <c r="AE34" i="9"/>
  <c r="AD34" i="9"/>
  <c r="AB34" i="9"/>
  <c r="Z34" i="9"/>
  <c r="Y34" i="9"/>
  <c r="T34" i="9"/>
  <c r="W34" i="9" s="1"/>
  <c r="AA34" i="9" s="1"/>
  <c r="N34" i="9"/>
  <c r="A34" i="9"/>
  <c r="AN33" i="9"/>
  <c r="AM33" i="9"/>
  <c r="AK33" i="9"/>
  <c r="AI33" i="9"/>
  <c r="AH33" i="9"/>
  <c r="AG33" i="9"/>
  <c r="AF33" i="9"/>
  <c r="AE33" i="9"/>
  <c r="AD33" i="9"/>
  <c r="AB33" i="9"/>
  <c r="Z33" i="9"/>
  <c r="Y33" i="9"/>
  <c r="T33" i="9"/>
  <c r="W33" i="9" s="1"/>
  <c r="AA33" i="9" s="1"/>
  <c r="AC33" i="9" s="1"/>
  <c r="N33" i="9"/>
  <c r="A33" i="9"/>
  <c r="AN32" i="9"/>
  <c r="AM32" i="9"/>
  <c r="AK32" i="9"/>
  <c r="AI32" i="9"/>
  <c r="AH32" i="9"/>
  <c r="AL32" i="9" s="1"/>
  <c r="AG32" i="9"/>
  <c r="AF32" i="9"/>
  <c r="AE32" i="9"/>
  <c r="AD32" i="9"/>
  <c r="AB32" i="9"/>
  <c r="Z32" i="9"/>
  <c r="Y32" i="9"/>
  <c r="T32" i="9"/>
  <c r="W32" i="9" s="1"/>
  <c r="AA32" i="9" s="1"/>
  <c r="AC32" i="9" s="1"/>
  <c r="N32" i="9"/>
  <c r="A32" i="9"/>
  <c r="AN31" i="9"/>
  <c r="AM31" i="9"/>
  <c r="AK31" i="9"/>
  <c r="AI31" i="9"/>
  <c r="AH31" i="9"/>
  <c r="AG31" i="9"/>
  <c r="AF31" i="9"/>
  <c r="AE31" i="9"/>
  <c r="AD31" i="9"/>
  <c r="AB31" i="9"/>
  <c r="Z31" i="9"/>
  <c r="Y31" i="9"/>
  <c r="T31" i="9"/>
  <c r="W31" i="9" s="1"/>
  <c r="AA31" i="9" s="1"/>
  <c r="AC31" i="9" s="1"/>
  <c r="N31" i="9"/>
  <c r="A31" i="9"/>
  <c r="AN30" i="9"/>
  <c r="AM30" i="9"/>
  <c r="AL30" i="9"/>
  <c r="AK30" i="9"/>
  <c r="AJ30" i="9"/>
  <c r="AI30" i="9"/>
  <c r="AH30" i="9"/>
  <c r="AG30" i="9"/>
  <c r="AF30" i="9"/>
  <c r="AE30" i="9"/>
  <c r="AD30" i="9"/>
  <c r="AB30" i="9"/>
  <c r="Z30" i="9"/>
  <c r="Y30" i="9"/>
  <c r="T30" i="9"/>
  <c r="W30" i="9" s="1"/>
  <c r="AA30" i="9" s="1"/>
  <c r="N30" i="9"/>
  <c r="A30" i="9"/>
  <c r="AN29" i="9"/>
  <c r="AM29" i="9"/>
  <c r="AK29" i="9"/>
  <c r="AI29" i="9"/>
  <c r="AH29" i="9"/>
  <c r="AG29" i="9"/>
  <c r="AF29" i="9"/>
  <c r="AE29" i="9"/>
  <c r="AD29" i="9"/>
  <c r="AB29" i="9"/>
  <c r="Z29" i="9"/>
  <c r="Y29" i="9"/>
  <c r="T29" i="9"/>
  <c r="W29" i="9" s="1"/>
  <c r="AA29" i="9" s="1"/>
  <c r="A29" i="9"/>
  <c r="AN28" i="9"/>
  <c r="AM28" i="9"/>
  <c r="AK28" i="9"/>
  <c r="AJ28" i="9"/>
  <c r="AI28" i="9"/>
  <c r="AH28" i="9"/>
  <c r="AL28" i="9" s="1"/>
  <c r="AG28" i="9"/>
  <c r="AF28" i="9"/>
  <c r="AE28" i="9"/>
  <c r="AD28" i="9"/>
  <c r="Z28" i="9"/>
  <c r="Y28" i="9"/>
  <c r="T28" i="9"/>
  <c r="W28" i="9" s="1"/>
  <c r="AA28" i="9" s="1"/>
  <c r="AC28" i="9" s="1"/>
  <c r="N28" i="9"/>
  <c r="A28" i="9"/>
  <c r="AN27" i="9"/>
  <c r="AM27" i="9"/>
  <c r="AK27" i="9"/>
  <c r="AJ27" i="9"/>
  <c r="AI27" i="9"/>
  <c r="AH27" i="9"/>
  <c r="AL27" i="9" s="1"/>
  <c r="AG27" i="9"/>
  <c r="AF27" i="9"/>
  <c r="AE27" i="9"/>
  <c r="AD27" i="9"/>
  <c r="Z27" i="9"/>
  <c r="Y27" i="9"/>
  <c r="T27" i="9"/>
  <c r="W27" i="9" s="1"/>
  <c r="AA27" i="9" s="1"/>
  <c r="AC27" i="9" s="1"/>
  <c r="N27" i="9"/>
  <c r="A27" i="9"/>
  <c r="AH26" i="9"/>
  <c r="AL26" i="9" s="1"/>
  <c r="AF26" i="9"/>
  <c r="AD26" i="9"/>
  <c r="Z26" i="9"/>
  <c r="T26" i="9"/>
  <c r="W26" i="9" s="1"/>
  <c r="AA26" i="9" s="1"/>
  <c r="AB26" i="9" s="1"/>
  <c r="N26" i="9"/>
  <c r="A26" i="9"/>
  <c r="Y26" i="9" s="1"/>
  <c r="AH25" i="9"/>
  <c r="AF25" i="9"/>
  <c r="AD25" i="9"/>
  <c r="Z25" i="9"/>
  <c r="T25" i="9"/>
  <c r="N25" i="9"/>
  <c r="A25" i="9"/>
  <c r="Y25" i="9" s="1"/>
  <c r="AH24" i="9"/>
  <c r="AL24" i="9" s="1"/>
  <c r="AF24" i="9"/>
  <c r="AD24" i="9"/>
  <c r="Z24" i="9"/>
  <c r="T24" i="9"/>
  <c r="W24" i="9" s="1"/>
  <c r="AA24" i="9" s="1"/>
  <c r="N24" i="9"/>
  <c r="A24" i="9"/>
  <c r="Y24" i="9" s="1"/>
  <c r="AH23" i="9"/>
  <c r="AL23" i="9" s="1"/>
  <c r="AF23" i="9"/>
  <c r="AD23" i="9"/>
  <c r="Z23" i="9"/>
  <c r="T23" i="9"/>
  <c r="N23" i="9"/>
  <c r="A23" i="9"/>
  <c r="Y23" i="9" s="1"/>
  <c r="AH22" i="9"/>
  <c r="AL22" i="9" s="1"/>
  <c r="AF22" i="9"/>
  <c r="AD22" i="9"/>
  <c r="Z22" i="9"/>
  <c r="T22" i="9"/>
  <c r="AN22" i="9" s="1"/>
  <c r="N22" i="9"/>
  <c r="W22" i="9" s="1"/>
  <c r="AA22" i="9" s="1"/>
  <c r="A22" i="9"/>
  <c r="Y22" i="9" s="1"/>
  <c r="AL21" i="9"/>
  <c r="AH21" i="9"/>
  <c r="AF21" i="9"/>
  <c r="AD21" i="9"/>
  <c r="Z21" i="9"/>
  <c r="T21" i="9"/>
  <c r="AN21" i="9" s="1"/>
  <c r="N21" i="9"/>
  <c r="A21" i="9"/>
  <c r="Y21" i="9" s="1"/>
  <c r="AU50" i="44"/>
  <c r="AT50" i="44"/>
  <c r="AR50" i="44"/>
  <c r="AN50" i="44"/>
  <c r="AM50" i="44"/>
  <c r="AS50" i="44" s="1"/>
  <c r="AL50" i="44"/>
  <c r="AK50" i="44"/>
  <c r="AJ50" i="44"/>
  <c r="AI50" i="44"/>
  <c r="AD50" i="44"/>
  <c r="AC50" i="44"/>
  <c r="T50" i="44"/>
  <c r="AA50" i="44" s="1"/>
  <c r="AE50" i="44" s="1"/>
  <c r="N50" i="44"/>
  <c r="A50" i="44"/>
  <c r="Z50" i="44" s="1"/>
  <c r="AU49" i="44"/>
  <c r="AT49" i="44"/>
  <c r="AR49" i="44"/>
  <c r="AN49" i="44"/>
  <c r="AM49" i="44"/>
  <c r="AS49" i="44" s="1"/>
  <c r="AL49" i="44"/>
  <c r="AK49" i="44"/>
  <c r="AJ49" i="44"/>
  <c r="AI49" i="44"/>
  <c r="AD49" i="44"/>
  <c r="AC49" i="44"/>
  <c r="T49" i="44"/>
  <c r="AA49" i="44" s="1"/>
  <c r="AE49" i="44" s="1"/>
  <c r="N49" i="44"/>
  <c r="A49" i="44"/>
  <c r="Z49" i="44" s="1"/>
  <c r="AU48" i="44"/>
  <c r="AT48" i="44"/>
  <c r="AR48" i="44"/>
  <c r="AN48" i="44"/>
  <c r="AM48" i="44"/>
  <c r="AS48" i="44" s="1"/>
  <c r="AL48" i="44"/>
  <c r="AK48" i="44"/>
  <c r="AJ48" i="44"/>
  <c r="AI48" i="44"/>
  <c r="AD48" i="44"/>
  <c r="AC48" i="44"/>
  <c r="T48" i="44"/>
  <c r="AA48" i="44" s="1"/>
  <c r="AE48" i="44" s="1"/>
  <c r="N48" i="44"/>
  <c r="A48" i="44"/>
  <c r="Z48" i="44" s="1"/>
  <c r="AU47" i="44"/>
  <c r="AT47" i="44"/>
  <c r="AR47" i="44"/>
  <c r="AN47" i="44"/>
  <c r="AM47" i="44"/>
  <c r="AS47" i="44" s="1"/>
  <c r="AL47" i="44"/>
  <c r="AK47" i="44"/>
  <c r="AJ47" i="44"/>
  <c r="AI47" i="44"/>
  <c r="AD47" i="44"/>
  <c r="AC47" i="44"/>
  <c r="AA47" i="44"/>
  <c r="AE47" i="44" s="1"/>
  <c r="T47" i="44"/>
  <c r="N47" i="44"/>
  <c r="A47" i="44"/>
  <c r="Z47" i="44" s="1"/>
  <c r="AU46" i="44"/>
  <c r="AT46" i="44"/>
  <c r="AR46" i="44"/>
  <c r="AN46" i="44"/>
  <c r="AM46" i="44"/>
  <c r="AS46" i="44" s="1"/>
  <c r="AL46" i="44"/>
  <c r="AK46" i="44"/>
  <c r="AJ46" i="44"/>
  <c r="AI46" i="44"/>
  <c r="AD46" i="44"/>
  <c r="AC46" i="44"/>
  <c r="T46" i="44"/>
  <c r="AA46" i="44" s="1"/>
  <c r="AE46" i="44" s="1"/>
  <c r="N46" i="44"/>
  <c r="A46" i="44"/>
  <c r="Z46" i="44" s="1"/>
  <c r="AU45" i="44"/>
  <c r="AT45" i="44"/>
  <c r="AR45" i="44"/>
  <c r="AN45" i="44"/>
  <c r="AM45" i="44"/>
  <c r="AS45" i="44" s="1"/>
  <c r="AL45" i="44"/>
  <c r="AK45" i="44"/>
  <c r="AJ45" i="44"/>
  <c r="AI45" i="44"/>
  <c r="AD45" i="44"/>
  <c r="AC45" i="44"/>
  <c r="T45" i="44"/>
  <c r="AA45" i="44" s="1"/>
  <c r="AE45" i="44" s="1"/>
  <c r="N45" i="44"/>
  <c r="A45" i="44"/>
  <c r="Z45" i="44" s="1"/>
  <c r="AU44" i="44"/>
  <c r="AT44" i="44"/>
  <c r="AR44" i="44"/>
  <c r="AN44" i="44"/>
  <c r="AM44" i="44"/>
  <c r="AS44" i="44" s="1"/>
  <c r="AL44" i="44"/>
  <c r="AK44" i="44"/>
  <c r="AJ44" i="44"/>
  <c r="AI44" i="44"/>
  <c r="AD44" i="44"/>
  <c r="AC44" i="44"/>
  <c r="AA44" i="44"/>
  <c r="AE44" i="44" s="1"/>
  <c r="T44" i="44"/>
  <c r="N44" i="44"/>
  <c r="A44" i="44"/>
  <c r="Z44" i="44" s="1"/>
  <c r="AU43" i="44"/>
  <c r="AT43" i="44"/>
  <c r="AR43" i="44"/>
  <c r="AN43" i="44"/>
  <c r="AM43" i="44"/>
  <c r="AS43" i="44" s="1"/>
  <c r="AL43" i="44"/>
  <c r="AK43" i="44"/>
  <c r="AJ43" i="44"/>
  <c r="AI43" i="44"/>
  <c r="AD43" i="44"/>
  <c r="AC43" i="44"/>
  <c r="T43" i="44"/>
  <c r="AA43" i="44" s="1"/>
  <c r="AE43" i="44" s="1"/>
  <c r="N43" i="44"/>
  <c r="A43" i="44"/>
  <c r="Z43" i="44" s="1"/>
  <c r="AU42" i="44"/>
  <c r="AT42" i="44"/>
  <c r="AR42" i="44"/>
  <c r="AN42" i="44"/>
  <c r="AM42" i="44"/>
  <c r="AS42" i="44" s="1"/>
  <c r="AL42" i="44"/>
  <c r="AK42" i="44"/>
  <c r="AJ42" i="44"/>
  <c r="AI42" i="44"/>
  <c r="AD42" i="44"/>
  <c r="AC42" i="44"/>
  <c r="AA42" i="44"/>
  <c r="AE42" i="44" s="1"/>
  <c r="T42" i="44"/>
  <c r="N42" i="44"/>
  <c r="A42" i="44"/>
  <c r="Z42" i="44" s="1"/>
  <c r="AU41" i="44"/>
  <c r="AT41" i="44"/>
  <c r="AR41" i="44"/>
  <c r="AN41" i="44"/>
  <c r="AM41" i="44"/>
  <c r="AS41" i="44" s="1"/>
  <c r="AL41" i="44"/>
  <c r="AK41" i="44"/>
  <c r="AJ41" i="44"/>
  <c r="AI41" i="44"/>
  <c r="AD41" i="44"/>
  <c r="AC41" i="44"/>
  <c r="T41" i="44"/>
  <c r="AA41" i="44" s="1"/>
  <c r="AE41" i="44" s="1"/>
  <c r="N41" i="44"/>
  <c r="A41" i="44"/>
  <c r="Z41" i="44" s="1"/>
  <c r="AU40" i="44"/>
  <c r="AT40" i="44"/>
  <c r="AR40" i="44"/>
  <c r="AN40" i="44"/>
  <c r="AM40" i="44"/>
  <c r="AS40" i="44" s="1"/>
  <c r="AL40" i="44"/>
  <c r="AK40" i="44"/>
  <c r="AJ40" i="44"/>
  <c r="AI40" i="44"/>
  <c r="AD40" i="44"/>
  <c r="AC40" i="44"/>
  <c r="Z40" i="44"/>
  <c r="T40" i="44"/>
  <c r="AA40" i="44" s="1"/>
  <c r="AE40" i="44" s="1"/>
  <c r="N40" i="44"/>
  <c r="AU39" i="44"/>
  <c r="AT39" i="44"/>
  <c r="AS39" i="44"/>
  <c r="AR39" i="44"/>
  <c r="AN39" i="44"/>
  <c r="AM39" i="44"/>
  <c r="AL39" i="44"/>
  <c r="AK39" i="44"/>
  <c r="AJ39" i="44"/>
  <c r="AI39" i="44"/>
  <c r="AD39" i="44"/>
  <c r="AC39" i="44"/>
  <c r="Z39" i="44"/>
  <c r="T39" i="44"/>
  <c r="AA39" i="44" s="1"/>
  <c r="AE39" i="44" s="1"/>
  <c r="N39" i="44"/>
  <c r="AU38" i="44"/>
  <c r="AT38" i="44"/>
  <c r="AR38" i="44"/>
  <c r="AN38" i="44"/>
  <c r="AM38" i="44"/>
  <c r="AS38" i="44" s="1"/>
  <c r="AL38" i="44"/>
  <c r="AK38" i="44"/>
  <c r="AJ38" i="44"/>
  <c r="AI38" i="44"/>
  <c r="AD38" i="44"/>
  <c r="AC38" i="44"/>
  <c r="AA38" i="44"/>
  <c r="AE38" i="44" s="1"/>
  <c r="Z38" i="44"/>
  <c r="T38" i="44"/>
  <c r="N38" i="44"/>
  <c r="AU37" i="44"/>
  <c r="AT37" i="44"/>
  <c r="AR37" i="44"/>
  <c r="AN37" i="44"/>
  <c r="AM37" i="44"/>
  <c r="AS37" i="44" s="1"/>
  <c r="AL37" i="44"/>
  <c r="AK37" i="44"/>
  <c r="AJ37" i="44"/>
  <c r="AI37" i="44"/>
  <c r="AD37" i="44"/>
  <c r="AC37" i="44"/>
  <c r="T37" i="44"/>
  <c r="AA37" i="44" s="1"/>
  <c r="AE37" i="44" s="1"/>
  <c r="N37" i="44"/>
  <c r="A37" i="44"/>
  <c r="Z37" i="44" s="1"/>
  <c r="AU36" i="44"/>
  <c r="AT36" i="44"/>
  <c r="AR36" i="44"/>
  <c r="AN36" i="44"/>
  <c r="AM36" i="44"/>
  <c r="AS36" i="44" s="1"/>
  <c r="AL36" i="44"/>
  <c r="AK36" i="44"/>
  <c r="AJ36" i="44"/>
  <c r="AI36" i="44"/>
  <c r="AD36" i="44"/>
  <c r="AC36" i="44"/>
  <c r="T36" i="44"/>
  <c r="AA36" i="44" s="1"/>
  <c r="AE36" i="44" s="1"/>
  <c r="N36" i="44"/>
  <c r="A36" i="44"/>
  <c r="Z36" i="44" s="1"/>
  <c r="AU35" i="44"/>
  <c r="AT35" i="44"/>
  <c r="AS35" i="44"/>
  <c r="AR35" i="44"/>
  <c r="AN35" i="44"/>
  <c r="AM35" i="44"/>
  <c r="AL35" i="44"/>
  <c r="AK35" i="44"/>
  <c r="AJ35" i="44"/>
  <c r="AI35" i="44"/>
  <c r="AE35" i="44"/>
  <c r="AO35" i="44" s="1"/>
  <c r="T35" i="44"/>
  <c r="N35" i="44"/>
  <c r="A35" i="44"/>
  <c r="AU34" i="44"/>
  <c r="AT34" i="44"/>
  <c r="AR34" i="44"/>
  <c r="AN34" i="44"/>
  <c r="AM34" i="44"/>
  <c r="AS34" i="44" s="1"/>
  <c r="AL34" i="44"/>
  <c r="AK34" i="44"/>
  <c r="AJ34" i="44"/>
  <c r="AI34" i="44"/>
  <c r="AE34" i="44"/>
  <c r="AO34" i="44" s="1"/>
  <c r="T34" i="44"/>
  <c r="N34" i="44"/>
  <c r="A34" i="44"/>
  <c r="AU33" i="44"/>
  <c r="AT33" i="44"/>
  <c r="AR33" i="44"/>
  <c r="AN33" i="44"/>
  <c r="AM33" i="44"/>
  <c r="AS33" i="44" s="1"/>
  <c r="AL33" i="44"/>
  <c r="AK33" i="44"/>
  <c r="AJ33" i="44"/>
  <c r="AI33" i="44"/>
  <c r="AE33" i="44"/>
  <c r="AO33" i="44" s="1"/>
  <c r="T33" i="44"/>
  <c r="N33" i="44"/>
  <c r="A33" i="44"/>
  <c r="AU32" i="44"/>
  <c r="AT32" i="44"/>
  <c r="AR32" i="44"/>
  <c r="AN32" i="44"/>
  <c r="AM32" i="44"/>
  <c r="AS32" i="44" s="1"/>
  <c r="AL32" i="44"/>
  <c r="AK32" i="44"/>
  <c r="AJ32" i="44"/>
  <c r="AI32" i="44"/>
  <c r="AE32" i="44"/>
  <c r="AO32" i="44" s="1"/>
  <c r="T32" i="44"/>
  <c r="N32" i="44"/>
  <c r="A32" i="44"/>
  <c r="AU31" i="44"/>
  <c r="AT31" i="44"/>
  <c r="AS31" i="44"/>
  <c r="AR31" i="44"/>
  <c r="AN31" i="44"/>
  <c r="AM31" i="44"/>
  <c r="AL31" i="44"/>
  <c r="AK31" i="44"/>
  <c r="AJ31" i="44"/>
  <c r="AI31" i="44"/>
  <c r="AE31" i="44"/>
  <c r="AO31" i="44" s="1"/>
  <c r="T31" i="44"/>
  <c r="N31" i="44"/>
  <c r="A31" i="44"/>
  <c r="AU30" i="44"/>
  <c r="AT30" i="44"/>
  <c r="AR30" i="44"/>
  <c r="AN30" i="44"/>
  <c r="AM30" i="44"/>
  <c r="AS30" i="44" s="1"/>
  <c r="AL30" i="44"/>
  <c r="AK30" i="44"/>
  <c r="AJ30" i="44"/>
  <c r="AI30" i="44"/>
  <c r="AE30" i="44"/>
  <c r="AO30" i="44" s="1"/>
  <c r="T30" i="44"/>
  <c r="N30" i="44"/>
  <c r="A30" i="44"/>
  <c r="AU29" i="44"/>
  <c r="AT29" i="44"/>
  <c r="AR29" i="44"/>
  <c r="AN29" i="44"/>
  <c r="AM29" i="44"/>
  <c r="AS29" i="44" s="1"/>
  <c r="AL29" i="44"/>
  <c r="AK29" i="44"/>
  <c r="AJ29" i="44"/>
  <c r="AI29" i="44"/>
  <c r="AE29" i="44"/>
  <c r="AO29" i="44" s="1"/>
  <c r="T29" i="44"/>
  <c r="A29" i="44"/>
  <c r="AU28" i="44"/>
  <c r="AT28" i="44"/>
  <c r="AR28" i="44"/>
  <c r="AN28" i="44"/>
  <c r="AM28" i="44"/>
  <c r="AS28" i="44" s="1"/>
  <c r="AL28" i="44"/>
  <c r="AK28" i="44"/>
  <c r="AJ28" i="44"/>
  <c r="AI28" i="44"/>
  <c r="AE28" i="44"/>
  <c r="AO28" i="44" s="1"/>
  <c r="T28" i="44"/>
  <c r="N28" i="44"/>
  <c r="A28" i="44"/>
  <c r="AU27" i="44"/>
  <c r="AT27" i="44"/>
  <c r="AS27" i="44"/>
  <c r="AR27" i="44"/>
  <c r="AN27" i="44"/>
  <c r="AM27" i="44"/>
  <c r="AL27" i="44"/>
  <c r="AK27" i="44"/>
  <c r="AJ27" i="44"/>
  <c r="AI27" i="44"/>
  <c r="AE27" i="44"/>
  <c r="AO27" i="44" s="1"/>
  <c r="T27" i="44"/>
  <c r="N27" i="44"/>
  <c r="A27" i="44"/>
  <c r="AK26" i="44"/>
  <c r="AI26" i="44"/>
  <c r="AD26" i="44"/>
  <c r="AC26" i="44"/>
  <c r="Z26" i="44"/>
  <c r="T26" i="44"/>
  <c r="U26" i="44" s="1"/>
  <c r="W26" i="44" s="1"/>
  <c r="N26" i="44"/>
  <c r="A26" i="44"/>
  <c r="X26" i="44" s="1"/>
  <c r="Y26" i="44" s="1"/>
  <c r="AK25" i="44"/>
  <c r="AI25" i="44"/>
  <c r="AD25" i="44"/>
  <c r="AC25" i="44"/>
  <c r="T25" i="44"/>
  <c r="U25" i="44" s="1"/>
  <c r="W25" i="44" s="1"/>
  <c r="N25" i="44"/>
  <c r="A25" i="44"/>
  <c r="Z25" i="44" s="1"/>
  <c r="AK24" i="44"/>
  <c r="AI24" i="44"/>
  <c r="AD24" i="44"/>
  <c r="AC24" i="44"/>
  <c r="Z24" i="44"/>
  <c r="T24" i="44"/>
  <c r="U24" i="44" s="1"/>
  <c r="W24" i="44" s="1"/>
  <c r="N24" i="44"/>
  <c r="A24" i="44"/>
  <c r="X24" i="44" s="1"/>
  <c r="AK23" i="44"/>
  <c r="AI23" i="44"/>
  <c r="AD23" i="44"/>
  <c r="AC23" i="44"/>
  <c r="T23" i="44"/>
  <c r="N23" i="44"/>
  <c r="A23" i="44"/>
  <c r="X23" i="44" s="1"/>
  <c r="AK22" i="44"/>
  <c r="AI22" i="44"/>
  <c r="AD22" i="44"/>
  <c r="AC22" i="44"/>
  <c r="T22" i="44"/>
  <c r="U22" i="44" s="1"/>
  <c r="W22" i="44" s="1"/>
  <c r="N22" i="44"/>
  <c r="A22" i="44"/>
  <c r="Z22" i="44" s="1"/>
  <c r="AK21" i="44"/>
  <c r="AI21" i="44"/>
  <c r="AD21" i="44"/>
  <c r="AC21" i="44"/>
  <c r="T21" i="44"/>
  <c r="U21" i="44" s="1"/>
  <c r="W21" i="44" s="1"/>
  <c r="N21" i="44"/>
  <c r="A21" i="44"/>
  <c r="Z21" i="44" s="1"/>
  <c r="AK50" i="76"/>
  <c r="AI50" i="76"/>
  <c r="AD50" i="76"/>
  <c r="N50" i="40"/>
  <c r="A50" i="1"/>
  <c r="AK49" i="76"/>
  <c r="AE49" i="40"/>
  <c r="AD49" i="76"/>
  <c r="N49" i="40"/>
  <c r="A49" i="1"/>
  <c r="AK48" i="76"/>
  <c r="AI48" i="76"/>
  <c r="AD48" i="76"/>
  <c r="N48" i="40"/>
  <c r="A48" i="1"/>
  <c r="AK47" i="76"/>
  <c r="AD47" i="76"/>
  <c r="N47" i="40"/>
  <c r="A47" i="1"/>
  <c r="AK46" i="76"/>
  <c r="AD46" i="76"/>
  <c r="N46" i="40"/>
  <c r="A46" i="1"/>
  <c r="AK45" i="76"/>
  <c r="AE45" i="40"/>
  <c r="AD45" i="76"/>
  <c r="N45" i="40"/>
  <c r="A45" i="1"/>
  <c r="AK44" i="76"/>
  <c r="AI44" i="76"/>
  <c r="AD44" i="76"/>
  <c r="N44" i="40"/>
  <c r="A44" i="1"/>
  <c r="AD43" i="76"/>
  <c r="N43" i="40"/>
  <c r="A43" i="1"/>
  <c r="AD42" i="76"/>
  <c r="N42" i="40"/>
  <c r="A42" i="1"/>
  <c r="AD41" i="76"/>
  <c r="N41" i="40"/>
  <c r="A41" i="1"/>
  <c r="AD40" i="76"/>
  <c r="E33" i="78"/>
  <c r="N40" i="40"/>
  <c r="A40" i="1"/>
  <c r="AD39" i="76"/>
  <c r="N39" i="40"/>
  <c r="A39" i="1"/>
  <c r="AD38" i="76"/>
  <c r="E31" i="78"/>
  <c r="N38" i="40"/>
  <c r="A38" i="1"/>
  <c r="AD37" i="76"/>
  <c r="N37" i="40"/>
  <c r="A37" i="1"/>
  <c r="AD36" i="76"/>
  <c r="E29" i="78"/>
  <c r="N36" i="40"/>
  <c r="A36" i="1"/>
  <c r="AD35" i="76"/>
  <c r="E28" i="78"/>
  <c r="N35" i="40"/>
  <c r="A35" i="1"/>
  <c r="AD34" i="76"/>
  <c r="E27" i="78"/>
  <c r="N34" i="40"/>
  <c r="A34" i="1"/>
  <c r="AD33" i="76"/>
  <c r="E26" i="78"/>
  <c r="N33" i="40"/>
  <c r="A33" i="1"/>
  <c r="AD32" i="76"/>
  <c r="E25" i="78"/>
  <c r="N32" i="40"/>
  <c r="A32" i="1"/>
  <c r="AD31" i="76"/>
  <c r="N31" i="40"/>
  <c r="A31" i="1"/>
  <c r="AD30" i="76"/>
  <c r="N30" i="40"/>
  <c r="A30" i="1"/>
  <c r="AD29" i="76"/>
  <c r="E22" i="78"/>
  <c r="N29" i="40"/>
  <c r="A29" i="1"/>
  <c r="AD28" i="76"/>
  <c r="E21" i="78"/>
  <c r="N28" i="40"/>
  <c r="A28" i="1"/>
  <c r="AD27" i="76"/>
  <c r="E20" i="78"/>
  <c r="N27" i="40"/>
  <c r="A27" i="1"/>
  <c r="AD26" i="76"/>
  <c r="N26" i="40"/>
  <c r="A26" i="1"/>
  <c r="AD25" i="76"/>
  <c r="N25" i="40"/>
  <c r="A25" i="1"/>
  <c r="AD24" i="76"/>
  <c r="E17" i="78"/>
  <c r="N24" i="40"/>
  <c r="A24" i="1"/>
  <c r="AD23" i="76"/>
  <c r="E16" i="78"/>
  <c r="N23" i="40"/>
  <c r="A23" i="1"/>
  <c r="AD22" i="76"/>
  <c r="N22" i="40"/>
  <c r="A22" i="1"/>
  <c r="AD21" i="76"/>
  <c r="T21" i="1"/>
  <c r="N21" i="40"/>
  <c r="A21" i="1"/>
  <c r="CO136" i="8" l="1"/>
  <c r="CO20" i="8"/>
  <c r="CO36" i="8"/>
  <c r="CO52" i="8"/>
  <c r="CO68" i="8"/>
  <c r="CO84" i="8"/>
  <c r="CO100" i="8"/>
  <c r="CO120" i="8"/>
  <c r="CO116" i="8"/>
  <c r="CO32" i="8"/>
  <c r="CO48" i="8"/>
  <c r="CO64" i="8"/>
  <c r="CO80" i="8"/>
  <c r="CO96" i="8"/>
  <c r="CO112" i="8"/>
  <c r="CO132" i="8"/>
  <c r="CO28" i="8"/>
  <c r="CO44" i="8"/>
  <c r="CO60" i="8"/>
  <c r="CO76" i="8"/>
  <c r="CO92" i="8"/>
  <c r="CO108" i="8"/>
  <c r="CO128" i="8"/>
  <c r="CO24" i="8"/>
  <c r="CO40" i="8"/>
  <c r="CO56" i="8"/>
  <c r="CO72" i="8"/>
  <c r="CO88" i="8"/>
  <c r="CO104" i="8"/>
  <c r="CO16" i="8"/>
  <c r="CO124" i="8"/>
  <c r="AC35" i="9"/>
  <c r="I39" i="53"/>
  <c r="D19" i="53" s="1"/>
  <c r="AG35" i="44"/>
  <c r="AC30" i="9"/>
  <c r="I39" i="61"/>
  <c r="D19" i="61" s="1"/>
  <c r="O39" i="70"/>
  <c r="D22" i="70" s="1"/>
  <c r="AJ43" i="9"/>
  <c r="AJ44" i="9"/>
  <c r="AL38" i="9"/>
  <c r="Z23" i="44"/>
  <c r="X25" i="44"/>
  <c r="Y25" i="44" s="1"/>
  <c r="AA25" i="44" s="1"/>
  <c r="AE25" i="44" s="1"/>
  <c r="O39" i="67"/>
  <c r="D22" i="67" s="1"/>
  <c r="T43" i="76" s="1"/>
  <c r="AN26" i="9"/>
  <c r="AC37" i="9"/>
  <c r="I39" i="66"/>
  <c r="D19" i="66" s="1"/>
  <c r="R47" i="40"/>
  <c r="N50" i="76"/>
  <c r="K39" i="52"/>
  <c r="D20" i="52" s="1"/>
  <c r="AH36" i="76"/>
  <c r="AC29" i="9"/>
  <c r="AJ50" i="9"/>
  <c r="M39" i="55"/>
  <c r="D21" i="55" s="1"/>
  <c r="S31" i="76" s="1"/>
  <c r="M39" i="64"/>
  <c r="D21" i="64" s="1"/>
  <c r="S40" i="76" s="1"/>
  <c r="U40" i="68"/>
  <c r="M39" i="70"/>
  <c r="D21" i="70" s="1"/>
  <c r="AF50" i="40"/>
  <c r="A44" i="76"/>
  <c r="AC44" i="76" s="1"/>
  <c r="AR44" i="76"/>
  <c r="A49" i="76"/>
  <c r="AC49" i="76" s="1"/>
  <c r="AG28" i="44"/>
  <c r="AQ28" i="44" s="1"/>
  <c r="AC50" i="9"/>
  <c r="K39" i="61"/>
  <c r="D20" i="61" s="1"/>
  <c r="AF45" i="40"/>
  <c r="A48" i="76"/>
  <c r="AC48" i="76" s="1"/>
  <c r="AR48" i="76"/>
  <c r="Y50" i="76"/>
  <c r="Y49" i="76" s="1"/>
  <c r="Y48" i="76" s="1"/>
  <c r="AR50" i="76"/>
  <c r="U40" i="56"/>
  <c r="I39" i="56"/>
  <c r="D19" i="56" s="1"/>
  <c r="O39" i="71"/>
  <c r="D22" i="71" s="1"/>
  <c r="I39" i="73"/>
  <c r="D19" i="73" s="1"/>
  <c r="AO45" i="40"/>
  <c r="L47" i="40"/>
  <c r="I39" i="71"/>
  <c r="D19" i="71" s="1"/>
  <c r="R42" i="71" s="1"/>
  <c r="AJ32" i="9"/>
  <c r="AJ45" i="9"/>
  <c r="AJ46" i="9"/>
  <c r="I39" i="68"/>
  <c r="D19" i="68" s="1"/>
  <c r="Q39" i="68"/>
  <c r="D23" i="68" s="1"/>
  <c r="K39" i="71"/>
  <c r="D20" i="71" s="1"/>
  <c r="K39" i="74"/>
  <c r="D20" i="74" s="1"/>
  <c r="AJ40" i="9"/>
  <c r="AJ47" i="9"/>
  <c r="O39" i="62"/>
  <c r="D22" i="62" s="1"/>
  <c r="R42" i="62" s="1"/>
  <c r="K39" i="68"/>
  <c r="D20" i="68" s="1"/>
  <c r="M39" i="74"/>
  <c r="D21" i="74" s="1"/>
  <c r="A46" i="76"/>
  <c r="AC46" i="76" s="1"/>
  <c r="AR46" i="76"/>
  <c r="X21" i="44"/>
  <c r="X22" i="44"/>
  <c r="M45" i="40"/>
  <c r="AC17" i="44"/>
  <c r="AC34" i="9"/>
  <c r="AJ41" i="9"/>
  <c r="AJ49" i="9"/>
  <c r="M39" i="69"/>
  <c r="D21" i="69" s="1"/>
  <c r="I39" i="69"/>
  <c r="D19" i="69" s="1"/>
  <c r="U40" i="74"/>
  <c r="AI48" i="40"/>
  <c r="A45" i="76"/>
  <c r="AC45" i="76" s="1"/>
  <c r="AR45" i="76"/>
  <c r="Z19" i="47"/>
  <c r="V19" i="47"/>
  <c r="V38" i="1"/>
  <c r="W38" i="1" s="1"/>
  <c r="X38" i="1" s="1"/>
  <c r="AA38" i="1"/>
  <c r="AA44" i="1"/>
  <c r="V44" i="1"/>
  <c r="W44" i="1" s="1"/>
  <c r="X44" i="1" s="1"/>
  <c r="V24" i="1"/>
  <c r="AA24" i="1"/>
  <c r="V32" i="1"/>
  <c r="AA32" i="1"/>
  <c r="AA34" i="1"/>
  <c r="V34" i="1"/>
  <c r="AA36" i="1"/>
  <c r="V36" i="1"/>
  <c r="AA43" i="1"/>
  <c r="V43" i="1"/>
  <c r="W43" i="1" s="1"/>
  <c r="X43" i="1" s="1"/>
  <c r="AA27" i="1"/>
  <c r="V27" i="1"/>
  <c r="AA28" i="1"/>
  <c r="V28" i="1"/>
  <c r="V29" i="1"/>
  <c r="AA29" i="1"/>
  <c r="V30" i="1"/>
  <c r="AA30" i="1"/>
  <c r="V40" i="1"/>
  <c r="W40" i="1" s="1"/>
  <c r="X40" i="1" s="1"/>
  <c r="AA40" i="1"/>
  <c r="AA41" i="1"/>
  <c r="V41" i="1"/>
  <c r="W41" i="1" s="1"/>
  <c r="X41" i="1" s="1"/>
  <c r="V49" i="1"/>
  <c r="W49" i="1" s="1"/>
  <c r="X49" i="1" s="1"/>
  <c r="AA49" i="1"/>
  <c r="AA26" i="1"/>
  <c r="V26" i="1"/>
  <c r="V39" i="1"/>
  <c r="W39" i="1" s="1"/>
  <c r="X39" i="1" s="1"/>
  <c r="AA39" i="1"/>
  <c r="V50" i="1"/>
  <c r="W50" i="1" s="1"/>
  <c r="X50" i="1" s="1"/>
  <c r="AA50" i="1"/>
  <c r="V23" i="1"/>
  <c r="AA23" i="1"/>
  <c r="AA25" i="1"/>
  <c r="V25" i="1"/>
  <c r="AA33" i="1"/>
  <c r="V33" i="1"/>
  <c r="AA35" i="1"/>
  <c r="V35" i="1"/>
  <c r="V37" i="1"/>
  <c r="W37" i="1" s="1"/>
  <c r="X37" i="1" s="1"/>
  <c r="AA37" i="1"/>
  <c r="V45" i="1"/>
  <c r="W45" i="1" s="1"/>
  <c r="X45" i="1" s="1"/>
  <c r="AA45" i="1"/>
  <c r="V22" i="1"/>
  <c r="AA22" i="1"/>
  <c r="V31" i="1"/>
  <c r="AA31" i="1"/>
  <c r="AA42" i="1"/>
  <c r="V42" i="1"/>
  <c r="W42" i="1" s="1"/>
  <c r="X42" i="1" s="1"/>
  <c r="AA46" i="1"/>
  <c r="V46" i="1"/>
  <c r="W46" i="1" s="1"/>
  <c r="X46" i="1" s="1"/>
  <c r="AA47" i="1"/>
  <c r="V47" i="1"/>
  <c r="W47" i="1" s="1"/>
  <c r="X47" i="1" s="1"/>
  <c r="AA48" i="1"/>
  <c r="V48" i="1"/>
  <c r="W48" i="1" s="1"/>
  <c r="X48" i="1" s="1"/>
  <c r="R45" i="40"/>
  <c r="R50" i="40"/>
  <c r="P50" i="76"/>
  <c r="Z46" i="40"/>
  <c r="Q37" i="76"/>
  <c r="L46" i="40"/>
  <c r="AA46" i="40"/>
  <c r="AO46" i="40"/>
  <c r="L49" i="40"/>
  <c r="AO49" i="40"/>
  <c r="N49" i="76"/>
  <c r="R37" i="76"/>
  <c r="AA45" i="40"/>
  <c r="AP45" i="40"/>
  <c r="M46" i="40"/>
  <c r="L48" i="40"/>
  <c r="AO48" i="40"/>
  <c r="AF46" i="40"/>
  <c r="Z49" i="40"/>
  <c r="Z50" i="40"/>
  <c r="Z47" i="40"/>
  <c r="AK48" i="40"/>
  <c r="AG49" i="40"/>
  <c r="AI49" i="40" s="1"/>
  <c r="W44" i="76"/>
  <c r="I37" i="78" s="1"/>
  <c r="AF36" i="78" s="1"/>
  <c r="AB45" i="76"/>
  <c r="Q32" i="76"/>
  <c r="R44" i="40"/>
  <c r="R46" i="40"/>
  <c r="M48" i="40"/>
  <c r="AA48" i="40"/>
  <c r="AP48" i="40"/>
  <c r="M49" i="40"/>
  <c r="AA49" i="40"/>
  <c r="N44" i="76"/>
  <c r="P44" i="76" s="1"/>
  <c r="AB44" i="76"/>
  <c r="N45" i="76"/>
  <c r="P45" i="76" s="1"/>
  <c r="O49" i="76"/>
  <c r="AB50" i="76"/>
  <c r="AP44" i="40"/>
  <c r="U48" i="40"/>
  <c r="U49" i="40"/>
  <c r="AG50" i="40"/>
  <c r="AI50" i="40" s="1"/>
  <c r="W45" i="76"/>
  <c r="I38" i="78" s="1"/>
  <c r="AF37" i="78" s="1"/>
  <c r="AM50" i="76"/>
  <c r="V15" i="66"/>
  <c r="AH24" i="76"/>
  <c r="AH28" i="76"/>
  <c r="AH32" i="76"/>
  <c r="AH30" i="76"/>
  <c r="AH37" i="76"/>
  <c r="AH40" i="76"/>
  <c r="AH25" i="76"/>
  <c r="A42" i="76"/>
  <c r="S34" i="76"/>
  <c r="T38" i="76"/>
  <c r="U40" i="60"/>
  <c r="X41" i="60" s="1"/>
  <c r="O39" i="60"/>
  <c r="D22" i="60" s="1"/>
  <c r="Q39" i="74"/>
  <c r="D23" i="74" s="1"/>
  <c r="Q39" i="72"/>
  <c r="D23" i="72" s="1"/>
  <c r="Q39" i="70"/>
  <c r="D23" i="70" s="1"/>
  <c r="Q39" i="64"/>
  <c r="D23" i="64" s="1"/>
  <c r="U40" i="76" s="1"/>
  <c r="O26" i="76"/>
  <c r="CQ104" i="8"/>
  <c r="AJ22" i="41"/>
  <c r="AB11" i="41"/>
  <c r="U40" i="72"/>
  <c r="U40" i="70"/>
  <c r="U40" i="54"/>
  <c r="X42" i="54" s="1"/>
  <c r="W30" i="76" s="1"/>
  <c r="I23" i="78" s="1"/>
  <c r="Q39" i="53"/>
  <c r="D23" i="53" s="1"/>
  <c r="U29" i="76" s="1"/>
  <c r="CQ72" i="8"/>
  <c r="R28" i="76"/>
  <c r="CQ64" i="8"/>
  <c r="T36" i="76"/>
  <c r="CQ68" i="8"/>
  <c r="AH34" i="76"/>
  <c r="AH29" i="76"/>
  <c r="AH33" i="76"/>
  <c r="AH42" i="76"/>
  <c r="AH23" i="76"/>
  <c r="AH39" i="76"/>
  <c r="AH41" i="76"/>
  <c r="AH27" i="76"/>
  <c r="AH31" i="76"/>
  <c r="AH35" i="76"/>
  <c r="AH22" i="76"/>
  <c r="AH26" i="76"/>
  <c r="AH38" i="76"/>
  <c r="AH43" i="76"/>
  <c r="AJ23" i="41"/>
  <c r="M41" i="40"/>
  <c r="T39" i="76"/>
  <c r="AB9" i="41"/>
  <c r="I10" i="41"/>
  <c r="CQ84" i="8"/>
  <c r="CQ136" i="8"/>
  <c r="CQ20" i="8"/>
  <c r="Q29" i="76"/>
  <c r="CQ124" i="8"/>
  <c r="R29" i="76"/>
  <c r="AA31" i="40"/>
  <c r="CQ60" i="8"/>
  <c r="CQ96" i="8"/>
  <c r="AO45" i="44"/>
  <c r="AG45" i="44"/>
  <c r="AA26" i="44"/>
  <c r="AE26" i="44" s="1"/>
  <c r="AQ35" i="44"/>
  <c r="AH35" i="44"/>
  <c r="AO38" i="44"/>
  <c r="AG38" i="44"/>
  <c r="AO46" i="44"/>
  <c r="AG46" i="44"/>
  <c r="AG43" i="44"/>
  <c r="AO43" i="44"/>
  <c r="AO44" i="44"/>
  <c r="AG44" i="44"/>
  <c r="AO42" i="44"/>
  <c r="AG42" i="44"/>
  <c r="AO50" i="44"/>
  <c r="AG50" i="44"/>
  <c r="AU26" i="44"/>
  <c r="AO39" i="44"/>
  <c r="AG39" i="44"/>
  <c r="AE26" i="9"/>
  <c r="AG26" i="9"/>
  <c r="AC26" i="9"/>
  <c r="AP26" i="9" s="1"/>
  <c r="AJ26" i="9"/>
  <c r="AK26" i="9" s="1"/>
  <c r="AG41" i="44"/>
  <c r="AO41" i="44"/>
  <c r="AG49" i="44"/>
  <c r="AO49" i="44"/>
  <c r="AG40" i="44"/>
  <c r="AO40" i="44"/>
  <c r="AO48" i="44"/>
  <c r="AG48" i="44"/>
  <c r="AO36" i="44"/>
  <c r="AG36" i="44"/>
  <c r="AO37" i="44"/>
  <c r="AG37" i="44"/>
  <c r="AO47" i="44"/>
  <c r="AG47" i="44"/>
  <c r="U23" i="44"/>
  <c r="W23" i="44" s="1"/>
  <c r="AG30" i="44"/>
  <c r="AG32" i="44"/>
  <c r="AG34" i="44"/>
  <c r="W21" i="9"/>
  <c r="AA21" i="9" s="1"/>
  <c r="AN24" i="9"/>
  <c r="AC45" i="9"/>
  <c r="Q39" i="71"/>
  <c r="D23" i="71" s="1"/>
  <c r="U40" i="73"/>
  <c r="I39" i="74"/>
  <c r="D19" i="74" s="1"/>
  <c r="A47" i="76"/>
  <c r="AC47" i="76" s="1"/>
  <c r="AH28" i="44"/>
  <c r="AN23" i="9"/>
  <c r="W23" i="9"/>
  <c r="AA23" i="9" s="1"/>
  <c r="AL35" i="9"/>
  <c r="AJ35" i="9"/>
  <c r="AC42" i="9"/>
  <c r="I39" i="50"/>
  <c r="D19" i="50" s="1"/>
  <c r="Q26" i="76" s="1"/>
  <c r="O39" i="69"/>
  <c r="D22" i="69" s="1"/>
  <c r="R42" i="69" s="1"/>
  <c r="T46" i="76"/>
  <c r="U46" i="76"/>
  <c r="S46" i="76"/>
  <c r="R46" i="76"/>
  <c r="Q46" i="76"/>
  <c r="O46" i="76"/>
  <c r="N46" i="76"/>
  <c r="AB46" i="76"/>
  <c r="W46" i="76"/>
  <c r="I39" i="78" s="1"/>
  <c r="AF38" i="78" s="1"/>
  <c r="AC47" i="9"/>
  <c r="M39" i="62"/>
  <c r="D21" i="62" s="1"/>
  <c r="S38" i="76" s="1"/>
  <c r="M39" i="63"/>
  <c r="D21" i="63" s="1"/>
  <c r="S39" i="76" s="1"/>
  <c r="M39" i="68"/>
  <c r="D21" i="68" s="1"/>
  <c r="Q39" i="69"/>
  <c r="D23" i="69" s="1"/>
  <c r="U40" i="71"/>
  <c r="I39" i="72"/>
  <c r="D19" i="72" s="1"/>
  <c r="M39" i="73"/>
  <c r="D21" i="73" s="1"/>
  <c r="O39" i="74"/>
  <c r="D22" i="74" s="1"/>
  <c r="AC46" i="9"/>
  <c r="AG29" i="44"/>
  <c r="AG31" i="44"/>
  <c r="AG33" i="44"/>
  <c r="AN25" i="9"/>
  <c r="W25" i="9"/>
  <c r="AA25" i="9" s="1"/>
  <c r="AB25" i="9" s="1"/>
  <c r="AL31" i="9"/>
  <c r="AJ31" i="9"/>
  <c r="AL39" i="9"/>
  <c r="AJ39" i="9"/>
  <c r="AC48" i="9"/>
  <c r="M39" i="57"/>
  <c r="D21" i="57" s="1"/>
  <c r="S33" i="76" s="1"/>
  <c r="O39" i="68"/>
  <c r="D22" i="68" s="1"/>
  <c r="R42" i="68" s="1"/>
  <c r="K39" i="69"/>
  <c r="D20" i="69" s="1"/>
  <c r="K39" i="72"/>
  <c r="D20" i="72" s="1"/>
  <c r="O39" i="73"/>
  <c r="D22" i="73" s="1"/>
  <c r="R42" i="73" s="1"/>
  <c r="A43" i="76"/>
  <c r="AC43" i="76" s="1"/>
  <c r="A40" i="76"/>
  <c r="A41" i="76"/>
  <c r="AC41" i="76" s="1"/>
  <c r="AC41" i="9"/>
  <c r="S48" i="40"/>
  <c r="R48" i="40"/>
  <c r="AG27" i="44"/>
  <c r="AL37" i="9"/>
  <c r="AJ37" i="9"/>
  <c r="AC43" i="9"/>
  <c r="O39" i="50"/>
  <c r="D22" i="50" s="1"/>
  <c r="T26" i="76" s="1"/>
  <c r="M39" i="72"/>
  <c r="D21" i="72" s="1"/>
  <c r="Q39" i="73"/>
  <c r="D23" i="73" s="1"/>
  <c r="AL29" i="9"/>
  <c r="AJ29" i="9"/>
  <c r="AL25" i="9"/>
  <c r="AC40" i="9"/>
  <c r="AC44" i="9"/>
  <c r="AC49" i="9"/>
  <c r="I39" i="59"/>
  <c r="D19" i="59" s="1"/>
  <c r="Q35" i="76" s="1"/>
  <c r="M39" i="61"/>
  <c r="D21" i="61" s="1"/>
  <c r="S37" i="76" s="1"/>
  <c r="O39" i="64"/>
  <c r="D22" i="64" s="1"/>
  <c r="T40" i="76" s="1"/>
  <c r="U40" i="69"/>
  <c r="I39" i="70"/>
  <c r="D19" i="70" s="1"/>
  <c r="R42" i="70" s="1"/>
  <c r="M39" i="71"/>
  <c r="D21" i="71" s="1"/>
  <c r="O39" i="72"/>
  <c r="D22" i="72" s="1"/>
  <c r="K39" i="73"/>
  <c r="D20" i="73" s="1"/>
  <c r="Y17" i="9"/>
  <c r="AL33" i="9"/>
  <c r="AJ33" i="9"/>
  <c r="AC39" i="9"/>
  <c r="K39" i="59"/>
  <c r="D20" i="59" s="1"/>
  <c r="R35" i="76" s="1"/>
  <c r="K39" i="70"/>
  <c r="D20" i="70" s="1"/>
  <c r="I39" i="49"/>
  <c r="D19" i="49" s="1"/>
  <c r="Q25" i="76" s="1"/>
  <c r="M39" i="52"/>
  <c r="D21" i="52" s="1"/>
  <c r="S28" i="76" s="1"/>
  <c r="K39" i="66"/>
  <c r="D20" i="66" s="1"/>
  <c r="R42" i="76" s="1"/>
  <c r="Q39" i="67"/>
  <c r="D23" i="67" s="1"/>
  <c r="U43" i="76" s="1"/>
  <c r="U47" i="76"/>
  <c r="S47" i="76"/>
  <c r="R47" i="76"/>
  <c r="Q47" i="76"/>
  <c r="T47" i="76"/>
  <c r="K39" i="49"/>
  <c r="D20" i="49" s="1"/>
  <c r="R25" i="76" s="1"/>
  <c r="I39" i="51"/>
  <c r="D19" i="51" s="1"/>
  <c r="Q27" i="76" s="1"/>
  <c r="O39" i="52"/>
  <c r="D22" i="52" s="1"/>
  <c r="T28" i="76" s="1"/>
  <c r="I39" i="54"/>
  <c r="D19" i="54" s="1"/>
  <c r="Q30" i="76" s="1"/>
  <c r="M39" i="66"/>
  <c r="D21" i="66" s="1"/>
  <c r="S42" i="76" s="1"/>
  <c r="AA41" i="40"/>
  <c r="AF44" i="40"/>
  <c r="AP46" i="40"/>
  <c r="M47" i="40"/>
  <c r="AA47" i="40"/>
  <c r="AO47" i="40"/>
  <c r="AK49" i="40"/>
  <c r="U50" i="40"/>
  <c r="W47" i="76"/>
  <c r="I40" i="78" s="1"/>
  <c r="AF39" i="78" s="1"/>
  <c r="S48" i="76"/>
  <c r="R48" i="76"/>
  <c r="Q48" i="76"/>
  <c r="U48" i="76"/>
  <c r="T48" i="76"/>
  <c r="AB10" i="41"/>
  <c r="M39" i="49"/>
  <c r="D21" i="49" s="1"/>
  <c r="S25" i="76" s="1"/>
  <c r="K39" i="51"/>
  <c r="D20" i="51" s="1"/>
  <c r="R27" i="76" s="1"/>
  <c r="Q39" i="57"/>
  <c r="D23" i="57" s="1"/>
  <c r="U33" i="76" s="1"/>
  <c r="I39" i="65"/>
  <c r="D19" i="65" s="1"/>
  <c r="Q41" i="76" s="1"/>
  <c r="O39" i="66"/>
  <c r="D22" i="66" s="1"/>
  <c r="T42" i="76" s="1"/>
  <c r="U40" i="67"/>
  <c r="X42" i="67" s="1"/>
  <c r="W43" i="76" s="1"/>
  <c r="I36" i="78" s="1"/>
  <c r="AG44" i="40"/>
  <c r="AI44" i="40" s="1"/>
  <c r="AP47" i="40"/>
  <c r="AK50" i="40"/>
  <c r="AM44" i="76"/>
  <c r="W48" i="76"/>
  <c r="I41" i="78" s="1"/>
  <c r="AF40" i="78" s="1"/>
  <c r="R49" i="76"/>
  <c r="Q49" i="76"/>
  <c r="S49" i="76"/>
  <c r="T49" i="76"/>
  <c r="U49" i="76"/>
  <c r="U40" i="50"/>
  <c r="X42" i="50" s="1"/>
  <c r="U26" i="40" s="1"/>
  <c r="M39" i="54"/>
  <c r="D21" i="54" s="1"/>
  <c r="S30" i="76" s="1"/>
  <c r="K39" i="65"/>
  <c r="D20" i="65" s="1"/>
  <c r="R41" i="76" s="1"/>
  <c r="Q39" i="66"/>
  <c r="D23" i="66" s="1"/>
  <c r="U42" i="76" s="1"/>
  <c r="U44" i="40"/>
  <c r="AM45" i="76"/>
  <c r="AB47" i="76"/>
  <c r="Q50" i="76"/>
  <c r="T50" i="76"/>
  <c r="R50" i="76"/>
  <c r="U50" i="76"/>
  <c r="S50" i="76"/>
  <c r="I12" i="41"/>
  <c r="O39" i="54"/>
  <c r="D22" i="54" s="1"/>
  <c r="T30" i="76" s="1"/>
  <c r="U40" i="57"/>
  <c r="X42" i="57" s="1"/>
  <c r="W33" i="76" s="1"/>
  <c r="I26" i="78" s="1"/>
  <c r="M39" i="65"/>
  <c r="D21" i="65" s="1"/>
  <c r="S41" i="76" s="1"/>
  <c r="I39" i="67"/>
  <c r="D19" i="67" s="1"/>
  <c r="Q43" i="76" s="1"/>
  <c r="AG33" i="40"/>
  <c r="AI33" i="40" s="1"/>
  <c r="AN36" i="40"/>
  <c r="AK44" i="40"/>
  <c r="U45" i="40"/>
  <c r="AG46" i="40"/>
  <c r="AI46" i="40" s="1"/>
  <c r="AF47" i="40"/>
  <c r="AP49" i="40"/>
  <c r="M50" i="40"/>
  <c r="AA50" i="40"/>
  <c r="AO50" i="40"/>
  <c r="AM46" i="76"/>
  <c r="AB48" i="76"/>
  <c r="W50" i="76"/>
  <c r="I43" i="78" s="1"/>
  <c r="AF42" i="78" s="1"/>
  <c r="I8" i="41"/>
  <c r="I13" i="41"/>
  <c r="K39" i="50"/>
  <c r="D20" i="50" s="1"/>
  <c r="R26" i="76" s="1"/>
  <c r="Q39" i="51"/>
  <c r="D23" i="51" s="1"/>
  <c r="U27" i="76" s="1"/>
  <c r="I39" i="55"/>
  <c r="D19" i="55" s="1"/>
  <c r="Q31" i="76" s="1"/>
  <c r="O39" i="65"/>
  <c r="D22" i="65" s="1"/>
  <c r="T41" i="76" s="1"/>
  <c r="U40" i="66"/>
  <c r="X42" i="66" s="1"/>
  <c r="K39" i="67"/>
  <c r="D20" i="67" s="1"/>
  <c r="R43" i="76" s="1"/>
  <c r="L44" i="40"/>
  <c r="Z44" i="40"/>
  <c r="AM44" i="40"/>
  <c r="AK45" i="40"/>
  <c r="U46" i="40"/>
  <c r="AG47" i="40"/>
  <c r="AI47" i="40" s="1"/>
  <c r="AF48" i="40"/>
  <c r="R49" i="40"/>
  <c r="AB34" i="76"/>
  <c r="S44" i="76"/>
  <c r="T44" i="76"/>
  <c r="U44" i="76"/>
  <c r="R44" i="76"/>
  <c r="Q44" i="76"/>
  <c r="N47" i="76"/>
  <c r="AM47" i="76"/>
  <c r="AB49" i="76"/>
  <c r="AB8" i="41"/>
  <c r="O22" i="41"/>
  <c r="D20" i="45"/>
  <c r="P22" i="40" s="1"/>
  <c r="U40" i="49"/>
  <c r="X42" i="49" s="1"/>
  <c r="W25" i="76" s="1"/>
  <c r="I18" i="78" s="1"/>
  <c r="M39" i="50"/>
  <c r="D21" i="50" s="1"/>
  <c r="Q26" i="40" s="1"/>
  <c r="I39" i="52"/>
  <c r="D19" i="52" s="1"/>
  <c r="Q28" i="76" s="1"/>
  <c r="Q39" i="65"/>
  <c r="D23" i="65" s="1"/>
  <c r="U41" i="76" s="1"/>
  <c r="M39" i="67"/>
  <c r="D21" i="67" s="1"/>
  <c r="S43" i="76" s="1"/>
  <c r="M44" i="40"/>
  <c r="AA44" i="40"/>
  <c r="L45" i="40"/>
  <c r="Z45" i="40"/>
  <c r="U47" i="40"/>
  <c r="T45" i="76"/>
  <c r="R45" i="76"/>
  <c r="U45" i="76"/>
  <c r="S45" i="76"/>
  <c r="Q45" i="76"/>
  <c r="O47" i="76"/>
  <c r="N48" i="76"/>
  <c r="P48" i="76" s="1"/>
  <c r="I9" i="41"/>
  <c r="Z15" i="67"/>
  <c r="Q42" i="76"/>
  <c r="Z15" i="66"/>
  <c r="V15" i="65"/>
  <c r="Z15" i="65"/>
  <c r="Z15" i="64"/>
  <c r="V16" i="64"/>
  <c r="Z16" i="64"/>
  <c r="V15" i="63"/>
  <c r="Z15" i="63"/>
  <c r="Q39" i="63"/>
  <c r="D23" i="63" s="1"/>
  <c r="U39" i="76" s="1"/>
  <c r="Q39" i="62"/>
  <c r="D23" i="62" s="1"/>
  <c r="U38" i="76" s="1"/>
  <c r="Z15" i="62"/>
  <c r="Z15" i="59"/>
  <c r="V15" i="59"/>
  <c r="Z15" i="58"/>
  <c r="X42" i="56"/>
  <c r="W32" i="76" s="1"/>
  <c r="I25" i="78" s="1"/>
  <c r="K39" i="55"/>
  <c r="D20" i="55" s="1"/>
  <c r="R31" i="76" s="1"/>
  <c r="O39" i="55"/>
  <c r="D22" i="55" s="1"/>
  <c r="T31" i="76" s="1"/>
  <c r="V15" i="52"/>
  <c r="Z15" i="52"/>
  <c r="V15" i="49"/>
  <c r="Q39" i="48"/>
  <c r="D23" i="48" s="1"/>
  <c r="U24" i="76" s="1"/>
  <c r="M39" i="48"/>
  <c r="D21" i="48" s="1"/>
  <c r="V16" i="47"/>
  <c r="Z16" i="47"/>
  <c r="D21" i="45"/>
  <c r="U40" i="61"/>
  <c r="X42" i="61" s="1"/>
  <c r="W37" i="76" s="1"/>
  <c r="I30" i="78" s="1"/>
  <c r="V15" i="67"/>
  <c r="U40" i="65"/>
  <c r="U40" i="64"/>
  <c r="X42" i="64" s="1"/>
  <c r="W40" i="76" s="1"/>
  <c r="I33" i="78" s="1"/>
  <c r="I39" i="64"/>
  <c r="D19" i="64" s="1"/>
  <c r="Q40" i="76" s="1"/>
  <c r="K39" i="64"/>
  <c r="D20" i="64" s="1"/>
  <c r="R40" i="76" s="1"/>
  <c r="V15" i="64"/>
  <c r="I39" i="63"/>
  <c r="D19" i="63" s="1"/>
  <c r="K39" i="63"/>
  <c r="D20" i="63" s="1"/>
  <c r="R39" i="76" s="1"/>
  <c r="V15" i="62"/>
  <c r="Q39" i="61"/>
  <c r="D23" i="61" s="1"/>
  <c r="U37" i="76" s="1"/>
  <c r="O39" i="61"/>
  <c r="D22" i="61" s="1"/>
  <c r="K39" i="60"/>
  <c r="D20" i="60" s="1"/>
  <c r="R36" i="76" s="1"/>
  <c r="M39" i="60"/>
  <c r="D21" i="60" s="1"/>
  <c r="S36" i="76" s="1"/>
  <c r="X42" i="60"/>
  <c r="W36" i="76" s="1"/>
  <c r="I29" i="78" s="1"/>
  <c r="I39" i="60"/>
  <c r="D19" i="60" s="1"/>
  <c r="Q39" i="60"/>
  <c r="D23" i="60" s="1"/>
  <c r="U36" i="76" s="1"/>
  <c r="M39" i="59"/>
  <c r="D21" i="59" s="1"/>
  <c r="S35" i="76" s="1"/>
  <c r="Q39" i="59"/>
  <c r="D23" i="59" s="1"/>
  <c r="U35" i="76" s="1"/>
  <c r="O39" i="59"/>
  <c r="D22" i="59" s="1"/>
  <c r="T35" i="76" s="1"/>
  <c r="U40" i="58"/>
  <c r="X42" i="58" s="1"/>
  <c r="W34" i="76" s="1"/>
  <c r="I27" i="78" s="1"/>
  <c r="V15" i="58"/>
  <c r="I39" i="58"/>
  <c r="D19" i="58" s="1"/>
  <c r="Q34" i="76" s="1"/>
  <c r="Q39" i="58"/>
  <c r="D23" i="58" s="1"/>
  <c r="U34" i="76" s="1"/>
  <c r="I39" i="57"/>
  <c r="D19" i="57" s="1"/>
  <c r="Q33" i="76" s="1"/>
  <c r="X41" i="56"/>
  <c r="K39" i="56"/>
  <c r="D20" i="56" s="1"/>
  <c r="R32" i="76" s="1"/>
  <c r="M39" i="56"/>
  <c r="D21" i="56" s="1"/>
  <c r="S32" i="76" s="1"/>
  <c r="O39" i="56"/>
  <c r="D22" i="56" s="1"/>
  <c r="Q39" i="56"/>
  <c r="D23" i="56" s="1"/>
  <c r="U32" i="76" s="1"/>
  <c r="Z16" i="55"/>
  <c r="V15" i="55"/>
  <c r="Q39" i="55"/>
  <c r="D23" i="55" s="1"/>
  <c r="U31" i="76" s="1"/>
  <c r="Q39" i="54"/>
  <c r="D23" i="54" s="1"/>
  <c r="U30" i="76" s="1"/>
  <c r="M39" i="53"/>
  <c r="D21" i="53" s="1"/>
  <c r="S29" i="76" s="1"/>
  <c r="Q39" i="52"/>
  <c r="D23" i="52" s="1"/>
  <c r="U28" i="76" s="1"/>
  <c r="M39" i="51"/>
  <c r="D21" i="51" s="1"/>
  <c r="S27" i="76" s="1"/>
  <c r="V15" i="50"/>
  <c r="O39" i="49"/>
  <c r="D22" i="49" s="1"/>
  <c r="T25" i="76" s="1"/>
  <c r="U40" i="48"/>
  <c r="X41" i="48" s="1"/>
  <c r="K39" i="48"/>
  <c r="D20" i="48" s="1"/>
  <c r="O39" i="48"/>
  <c r="D22" i="48" s="1"/>
  <c r="T24" i="76" s="1"/>
  <c r="I39" i="48"/>
  <c r="D19" i="48" s="1"/>
  <c r="K39" i="47"/>
  <c r="D20" i="47" s="1"/>
  <c r="M39" i="47"/>
  <c r="D21" i="47" s="1"/>
  <c r="U40" i="47"/>
  <c r="X42" i="47" s="1"/>
  <c r="U23" i="40" s="1"/>
  <c r="I39" i="47"/>
  <c r="D19" i="47" s="1"/>
  <c r="D22" i="45"/>
  <c r="D19" i="45"/>
  <c r="CQ52" i="8"/>
  <c r="CQ44" i="8"/>
  <c r="CQ132" i="8"/>
  <c r="CQ24" i="8"/>
  <c r="CQ116" i="8"/>
  <c r="CQ76" i="8"/>
  <c r="CQ88" i="8"/>
  <c r="CQ80" i="8"/>
  <c r="CQ128" i="8"/>
  <c r="CQ112" i="8"/>
  <c r="CQ92" i="8"/>
  <c r="CQ120" i="8"/>
  <c r="AG43" i="40"/>
  <c r="AI43" i="40" s="1"/>
  <c r="AM43" i="40"/>
  <c r="M43" i="40"/>
  <c r="AA43" i="40"/>
  <c r="AG41" i="40"/>
  <c r="A38" i="76"/>
  <c r="AC38" i="76" s="1"/>
  <c r="CQ48" i="8"/>
  <c r="CQ108" i="8"/>
  <c r="A21" i="76"/>
  <c r="AC21" i="76" s="1"/>
  <c r="AG39" i="40"/>
  <c r="AI39" i="40" s="1"/>
  <c r="AB29" i="76"/>
  <c r="AN30" i="40"/>
  <c r="O22" i="76"/>
  <c r="O23" i="76"/>
  <c r="O37" i="76"/>
  <c r="AA26" i="40"/>
  <c r="AG32" i="40"/>
  <c r="AI32" i="40" s="1"/>
  <c r="AN35" i="40"/>
  <c r="M39" i="40"/>
  <c r="AN39" i="40"/>
  <c r="O24" i="76"/>
  <c r="M27" i="40"/>
  <c r="AG30" i="40"/>
  <c r="AI30" i="40" s="1"/>
  <c r="AG38" i="40"/>
  <c r="AI38" i="40" s="1"/>
  <c r="O29" i="76"/>
  <c r="O32" i="76"/>
  <c r="M23" i="40"/>
  <c r="M24" i="40"/>
  <c r="M35" i="40"/>
  <c r="M30" i="40"/>
  <c r="AB24" i="76"/>
  <c r="AG29" i="40"/>
  <c r="AI29" i="40" s="1"/>
  <c r="AN29" i="40"/>
  <c r="AA33" i="40"/>
  <c r="O28" i="76"/>
  <c r="AB33" i="76"/>
  <c r="O35" i="76"/>
  <c r="O39" i="76"/>
  <c r="AG34" i="40"/>
  <c r="AI34" i="40" s="1"/>
  <c r="AG27" i="40"/>
  <c r="AI27" i="40" s="1"/>
  <c r="AB23" i="76"/>
  <c r="AN27" i="40"/>
  <c r="AA29" i="40"/>
  <c r="AN33" i="40"/>
  <c r="AG35" i="40"/>
  <c r="AI35" i="40" s="1"/>
  <c r="M33" i="40"/>
  <c r="AB25" i="76"/>
  <c r="AB32" i="76"/>
  <c r="O38" i="76"/>
  <c r="CQ100" i="8"/>
  <c r="CQ28" i="8"/>
  <c r="U40" i="63"/>
  <c r="X42" i="63" s="1"/>
  <c r="W39" i="76" s="1"/>
  <c r="I32" i="78" s="1"/>
  <c r="Z16" i="63"/>
  <c r="V16" i="63"/>
  <c r="V17" i="63"/>
  <c r="Z17" i="63"/>
  <c r="U40" i="62"/>
  <c r="X42" i="62" s="1"/>
  <c r="W38" i="76" s="1"/>
  <c r="I31" i="78" s="1"/>
  <c r="K39" i="62"/>
  <c r="D20" i="62" s="1"/>
  <c r="R38" i="76" s="1"/>
  <c r="Z17" i="62"/>
  <c r="V17" i="62"/>
  <c r="Z16" i="62"/>
  <c r="V16" i="62"/>
  <c r="V18" i="62"/>
  <c r="Z18" i="62"/>
  <c r="V15" i="61"/>
  <c r="Z15" i="61"/>
  <c r="Z16" i="61"/>
  <c r="V16" i="61"/>
  <c r="V17" i="61"/>
  <c r="Z17" i="61"/>
  <c r="Z18" i="61"/>
  <c r="V18" i="61"/>
  <c r="Z15" i="60"/>
  <c r="V15" i="60"/>
  <c r="Z17" i="60"/>
  <c r="V17" i="60"/>
  <c r="Z18" i="60"/>
  <c r="V18" i="60"/>
  <c r="Z16" i="60"/>
  <c r="U40" i="59"/>
  <c r="X42" i="59" s="1"/>
  <c r="W35" i="76" s="1"/>
  <c r="I28" i="78" s="1"/>
  <c r="Z16" i="59"/>
  <c r="V16" i="59"/>
  <c r="V17" i="59"/>
  <c r="Z17" i="59"/>
  <c r="V18" i="59"/>
  <c r="Z18" i="59"/>
  <c r="O39" i="58"/>
  <c r="D22" i="58" s="1"/>
  <c r="T34" i="76" s="1"/>
  <c r="K39" i="58"/>
  <c r="D20" i="58" s="1"/>
  <c r="R34" i="76" s="1"/>
  <c r="Z17" i="58"/>
  <c r="V17" i="58"/>
  <c r="Z18" i="58"/>
  <c r="V18" i="58"/>
  <c r="V16" i="58"/>
  <c r="O39" i="57"/>
  <c r="D22" i="57" s="1"/>
  <c r="T33" i="76" s="1"/>
  <c r="K39" i="57"/>
  <c r="D20" i="57" s="1"/>
  <c r="R33" i="76" s="1"/>
  <c r="V15" i="57"/>
  <c r="Z15" i="57"/>
  <c r="V16" i="57"/>
  <c r="Z16" i="57"/>
  <c r="Z17" i="57"/>
  <c r="V17" i="57"/>
  <c r="V18" i="57"/>
  <c r="Z18" i="57"/>
  <c r="Z15" i="56"/>
  <c r="V15" i="56"/>
  <c r="V16" i="56"/>
  <c r="Z16" i="56"/>
  <c r="Z17" i="56"/>
  <c r="V17" i="56"/>
  <c r="Z18" i="56"/>
  <c r="V18" i="56"/>
  <c r="U40" i="55"/>
  <c r="X42" i="55" s="1"/>
  <c r="W31" i="76" s="1"/>
  <c r="I24" i="78" s="1"/>
  <c r="V18" i="55"/>
  <c r="Z18" i="55"/>
  <c r="Z15" i="55"/>
  <c r="V16" i="55"/>
  <c r="K39" i="54"/>
  <c r="D20" i="54" s="1"/>
  <c r="R30" i="76" s="1"/>
  <c r="Z15" i="54"/>
  <c r="V15" i="54"/>
  <c r="Z18" i="54"/>
  <c r="V18" i="54"/>
  <c r="Z17" i="54"/>
  <c r="V17" i="54"/>
  <c r="V16" i="54"/>
  <c r="Z16" i="54"/>
  <c r="U40" i="53"/>
  <c r="O39" i="53"/>
  <c r="D22" i="53" s="1"/>
  <c r="T29" i="76" s="1"/>
  <c r="Z15" i="53"/>
  <c r="V15" i="53"/>
  <c r="V16" i="53"/>
  <c r="Z16" i="53"/>
  <c r="Z17" i="53"/>
  <c r="V17" i="53"/>
  <c r="U40" i="52"/>
  <c r="Z16" i="52"/>
  <c r="V16" i="52"/>
  <c r="V18" i="52"/>
  <c r="U40" i="51"/>
  <c r="X42" i="51" s="1"/>
  <c r="W27" i="76" s="1"/>
  <c r="I20" i="78" s="1"/>
  <c r="O39" i="51"/>
  <c r="D22" i="51" s="1"/>
  <c r="T27" i="76" s="1"/>
  <c r="V16" i="51"/>
  <c r="Z16" i="51"/>
  <c r="Z18" i="51"/>
  <c r="V18" i="51"/>
  <c r="V15" i="51"/>
  <c r="Z15" i="51"/>
  <c r="V17" i="51"/>
  <c r="Q39" i="50"/>
  <c r="D23" i="50" s="1"/>
  <c r="Z16" i="50"/>
  <c r="V16" i="50"/>
  <c r="Z17" i="50"/>
  <c r="V17" i="50"/>
  <c r="V18" i="50"/>
  <c r="Z18" i="50"/>
  <c r="Z15" i="50"/>
  <c r="Q39" i="49"/>
  <c r="D23" i="49" s="1"/>
  <c r="U25" i="76" s="1"/>
  <c r="Z16" i="49"/>
  <c r="V16" i="49"/>
  <c r="Z17" i="49"/>
  <c r="V17" i="49"/>
  <c r="Z18" i="49"/>
  <c r="V18" i="49"/>
  <c r="Z15" i="49"/>
  <c r="Z15" i="48"/>
  <c r="V15" i="48"/>
  <c r="Z16" i="48"/>
  <c r="V16" i="48"/>
  <c r="Z17" i="48"/>
  <c r="V17" i="48"/>
  <c r="Q39" i="47"/>
  <c r="D23" i="47" s="1"/>
  <c r="O39" i="47"/>
  <c r="D22" i="47" s="1"/>
  <c r="Z15" i="47"/>
  <c r="V15" i="47"/>
  <c r="Z17" i="47"/>
  <c r="V17" i="47"/>
  <c r="D23" i="45"/>
  <c r="D21" i="2"/>
  <c r="Q35" i="40" s="1"/>
  <c r="D22" i="2"/>
  <c r="D19" i="2"/>
  <c r="CQ32" i="8"/>
  <c r="CQ40" i="8"/>
  <c r="CQ56" i="8"/>
  <c r="CQ36" i="8"/>
  <c r="E18" i="78"/>
  <c r="E24" i="78"/>
  <c r="E19" i="78"/>
  <c r="R11" i="52"/>
  <c r="R11" i="60"/>
  <c r="E14" i="78"/>
  <c r="R11" i="47"/>
  <c r="M38" i="40"/>
  <c r="R11" i="63"/>
  <c r="R26" i="40"/>
  <c r="AB22" i="76"/>
  <c r="O36" i="76"/>
  <c r="R11" i="56"/>
  <c r="M36" i="40"/>
  <c r="AG36" i="40"/>
  <c r="AI36" i="40" s="1"/>
  <c r="AN38" i="40"/>
  <c r="O31" i="76"/>
  <c r="AN31" i="40"/>
  <c r="AG31" i="40"/>
  <c r="AI31" i="40" s="1"/>
  <c r="AA32" i="40"/>
  <c r="M32" i="40"/>
  <c r="AB31" i="76"/>
  <c r="E30" i="78"/>
  <c r="M28" i="40"/>
  <c r="AN28" i="40"/>
  <c r="AG28" i="40"/>
  <c r="AI28" i="40" s="1"/>
  <c r="M37" i="40"/>
  <c r="AG37" i="40"/>
  <c r="AI37" i="40" s="1"/>
  <c r="AN37" i="40"/>
  <c r="R11" i="57"/>
  <c r="M25" i="40"/>
  <c r="AA36" i="40"/>
  <c r="AB28" i="76"/>
  <c r="AB37" i="76"/>
  <c r="E15" i="78"/>
  <c r="E23" i="78"/>
  <c r="AA34" i="40"/>
  <c r="M34" i="40"/>
  <c r="AN34" i="40"/>
  <c r="AB30" i="76"/>
  <c r="O30" i="76"/>
  <c r="AB39" i="76"/>
  <c r="M22" i="40"/>
  <c r="M26" i="40"/>
  <c r="M29" i="40"/>
  <c r="AB27" i="76"/>
  <c r="AB35" i="76"/>
  <c r="AB38" i="76"/>
  <c r="O25" i="76"/>
  <c r="O33" i="76"/>
  <c r="AN42" i="40"/>
  <c r="AA42" i="40"/>
  <c r="AG42" i="40"/>
  <c r="AI42" i="40" s="1"/>
  <c r="AB42" i="76"/>
  <c r="M42" i="40"/>
  <c r="AA21" i="40"/>
  <c r="M21" i="40"/>
  <c r="O21" i="76"/>
  <c r="AG40" i="40"/>
  <c r="AI40" i="40" s="1"/>
  <c r="AM47" i="40"/>
  <c r="A32" i="40"/>
  <c r="A49" i="40"/>
  <c r="A39" i="76"/>
  <c r="AN47" i="40"/>
  <c r="AN40" i="40"/>
  <c r="AA40" i="40"/>
  <c r="AB40" i="76"/>
  <c r="O40" i="76"/>
  <c r="A32" i="76"/>
  <c r="AC32" i="76" s="1"/>
  <c r="A23" i="40"/>
  <c r="A24" i="40"/>
  <c r="A44" i="40"/>
  <c r="A47" i="40"/>
  <c r="A30" i="40"/>
  <c r="A23" i="76"/>
  <c r="AC23" i="76" s="1"/>
  <c r="A46" i="40"/>
  <c r="A29" i="76"/>
  <c r="A27" i="40"/>
  <c r="A28" i="40"/>
  <c r="AE44" i="40"/>
  <c r="A22" i="76"/>
  <c r="A26" i="76"/>
  <c r="AC26" i="76" s="1"/>
  <c r="V21" i="1"/>
  <c r="AA21" i="1"/>
  <c r="AI47" i="76"/>
  <c r="AE47" i="40"/>
  <c r="AE46" i="40"/>
  <c r="AI46" i="76"/>
  <c r="AI45" i="76"/>
  <c r="A33" i="40"/>
  <c r="A36" i="40"/>
  <c r="A45" i="40"/>
  <c r="AH45" i="40"/>
  <c r="A48" i="40"/>
  <c r="A50" i="40"/>
  <c r="A41" i="40"/>
  <c r="A42" i="40"/>
  <c r="A43" i="40"/>
  <c r="A36" i="76"/>
  <c r="A37" i="76"/>
  <c r="A34" i="76"/>
  <c r="A24" i="76"/>
  <c r="A21" i="40"/>
  <c r="A25" i="40"/>
  <c r="A34" i="40"/>
  <c r="A27" i="76"/>
  <c r="A31" i="76"/>
  <c r="AI49" i="76"/>
  <c r="A31" i="40"/>
  <c r="A37" i="40"/>
  <c r="A30" i="76"/>
  <c r="A35" i="76"/>
  <c r="A22" i="40"/>
  <c r="A26" i="40"/>
  <c r="A29" i="40"/>
  <c r="A35" i="40"/>
  <c r="A25" i="76"/>
  <c r="A33" i="76"/>
  <c r="AE48" i="40"/>
  <c r="AH48" i="40" s="1"/>
  <c r="AE50" i="40"/>
  <c r="AH50" i="40" s="1"/>
  <c r="A28" i="76"/>
  <c r="AM36" i="40"/>
  <c r="AI45" i="40"/>
  <c r="AM49" i="40"/>
  <c r="AM50" i="40"/>
  <c r="AM32" i="40"/>
  <c r="AN50" i="40"/>
  <c r="AM45" i="40"/>
  <c r="AM46" i="40"/>
  <c r="AM48" i="40"/>
  <c r="AN48" i="40"/>
  <c r="AM41" i="40"/>
  <c r="AN32" i="40"/>
  <c r="AN41" i="40"/>
  <c r="AN45" i="40"/>
  <c r="AN49" i="40"/>
  <c r="AF35" i="44"/>
  <c r="AF28" i="44"/>
  <c r="AJ25" i="9" l="1"/>
  <c r="AK25" i="9" s="1"/>
  <c r="R41" i="71"/>
  <c r="U41" i="71" s="1"/>
  <c r="AB23" i="9"/>
  <c r="AJ23" i="9" s="1"/>
  <c r="AK23" i="9" s="1"/>
  <c r="R41" i="68"/>
  <c r="U41" i="68" s="1"/>
  <c r="X41" i="50"/>
  <c r="W36" i="1"/>
  <c r="X36" i="1" s="1"/>
  <c r="Y36" i="1" s="1"/>
  <c r="AC36" i="1" s="1"/>
  <c r="Y37" i="1"/>
  <c r="AC37" i="1" s="1"/>
  <c r="AQ37" i="1"/>
  <c r="R41" i="70"/>
  <c r="U41" i="70" s="1"/>
  <c r="T46" i="40" s="1"/>
  <c r="AQ46" i="40" s="1"/>
  <c r="AC46" i="40" s="1"/>
  <c r="R42" i="2"/>
  <c r="R22" i="76"/>
  <c r="AM43" i="1"/>
  <c r="AL43" i="1" s="1"/>
  <c r="AJ43" i="1"/>
  <c r="AO43" i="1" s="1"/>
  <c r="AE43" i="1"/>
  <c r="AE49" i="1"/>
  <c r="AJ49" i="1"/>
  <c r="AO49" i="1" s="1"/>
  <c r="AM49" i="1"/>
  <c r="AL49" i="1" s="1"/>
  <c r="AE39" i="1"/>
  <c r="AJ39" i="1"/>
  <c r="AO39" i="1" s="1"/>
  <c r="AM39" i="1"/>
  <c r="AL39" i="1" s="1"/>
  <c r="AE42" i="1"/>
  <c r="AJ42" i="1"/>
  <c r="AO42" i="1" s="1"/>
  <c r="AM42" i="1"/>
  <c r="AL42" i="1" s="1"/>
  <c r="AM45" i="1"/>
  <c r="AL45" i="1" s="1"/>
  <c r="AE45" i="1"/>
  <c r="AJ45" i="1"/>
  <c r="AO45" i="1" s="1"/>
  <c r="AJ44" i="1"/>
  <c r="AO44" i="1" s="1"/>
  <c r="AE44" i="1"/>
  <c r="AM44" i="1"/>
  <c r="AL44" i="1" s="1"/>
  <c r="AM40" i="1"/>
  <c r="AL40" i="1" s="1"/>
  <c r="AE40" i="1"/>
  <c r="AJ40" i="1"/>
  <c r="AO40" i="1" s="1"/>
  <c r="AE47" i="1"/>
  <c r="AJ47" i="1"/>
  <c r="AO47" i="1" s="1"/>
  <c r="AM47" i="1"/>
  <c r="AL47" i="1" s="1"/>
  <c r="AM38" i="1"/>
  <c r="AL38" i="1" s="1"/>
  <c r="AE38" i="1"/>
  <c r="AJ38" i="1"/>
  <c r="AO38" i="1" s="1"/>
  <c r="AE50" i="1"/>
  <c r="AJ50" i="1"/>
  <c r="AO50" i="1" s="1"/>
  <c r="AM50" i="1"/>
  <c r="AL50" i="1" s="1"/>
  <c r="AM41" i="1"/>
  <c r="AL41" i="1" s="1"/>
  <c r="AJ41" i="1"/>
  <c r="AO41" i="1" s="1"/>
  <c r="AE41" i="1"/>
  <c r="AE48" i="1"/>
  <c r="AJ48" i="1"/>
  <c r="AO48" i="1" s="1"/>
  <c r="AM48" i="1"/>
  <c r="AL48" i="1" s="1"/>
  <c r="AM46" i="1"/>
  <c r="AL46" i="1" s="1"/>
  <c r="AE46" i="1"/>
  <c r="AJ46" i="1"/>
  <c r="AO46" i="1" s="1"/>
  <c r="P46" i="76"/>
  <c r="P49" i="76"/>
  <c r="AH49" i="40"/>
  <c r="P47" i="76"/>
  <c r="AA17" i="1"/>
  <c r="O41" i="40"/>
  <c r="AF46" i="76"/>
  <c r="G39" i="78"/>
  <c r="AF48" i="76"/>
  <c r="G41" i="78"/>
  <c r="AF45" i="76"/>
  <c r="G38" i="78"/>
  <c r="AF47" i="76"/>
  <c r="G40" i="78"/>
  <c r="AF44" i="76"/>
  <c r="G37" i="78"/>
  <c r="AF50" i="76"/>
  <c r="G43" i="78"/>
  <c r="AF49" i="76"/>
  <c r="G42" i="78"/>
  <c r="AC42" i="76"/>
  <c r="O26" i="40"/>
  <c r="AN44" i="40"/>
  <c r="AH47" i="40"/>
  <c r="X41" i="67"/>
  <c r="X41" i="66"/>
  <c r="X41" i="57"/>
  <c r="X41" i="54"/>
  <c r="X41" i="49"/>
  <c r="U25" i="40"/>
  <c r="R42" i="67"/>
  <c r="R41" i="67" s="1"/>
  <c r="U41" i="67" s="1"/>
  <c r="R42" i="66"/>
  <c r="R41" i="66" s="1"/>
  <c r="U41" i="66" s="1"/>
  <c r="T42" i="40" s="1"/>
  <c r="Z42" i="40" s="1"/>
  <c r="R42" i="65"/>
  <c r="R42" i="54"/>
  <c r="R41" i="54" s="1"/>
  <c r="S11" i="54" s="1"/>
  <c r="R41" i="73"/>
  <c r="U41" i="73" s="1"/>
  <c r="R41" i="69"/>
  <c r="U41" i="69" s="1"/>
  <c r="V45" i="76" s="1"/>
  <c r="AS45" i="76" s="1"/>
  <c r="O26" i="41"/>
  <c r="AC40" i="76"/>
  <c r="R41" i="65"/>
  <c r="U41" i="65" s="1"/>
  <c r="R42" i="52"/>
  <c r="R41" i="52" s="1"/>
  <c r="U41" i="52" s="1"/>
  <c r="T28" i="40" s="1"/>
  <c r="Z28" i="40" s="1"/>
  <c r="R42" i="50"/>
  <c r="R41" i="50" s="1"/>
  <c r="U41" i="50" s="1"/>
  <c r="T26" i="40" s="1"/>
  <c r="Z26" i="40" s="1"/>
  <c r="AM33" i="40"/>
  <c r="AM39" i="40"/>
  <c r="AH44" i="40"/>
  <c r="R42" i="51"/>
  <c r="R41" i="51" s="1"/>
  <c r="U41" i="51" s="1"/>
  <c r="V27" i="76" s="1"/>
  <c r="H20" i="78" s="1"/>
  <c r="O27" i="40"/>
  <c r="P26" i="40"/>
  <c r="R42" i="49"/>
  <c r="R41" i="49" s="1"/>
  <c r="S11" i="49" s="1"/>
  <c r="Q25" i="40"/>
  <c r="AH46" i="40"/>
  <c r="AP28" i="44"/>
  <c r="AP35" i="44"/>
  <c r="T47" i="40"/>
  <c r="V47" i="76"/>
  <c r="AS47" i="76" s="1"/>
  <c r="AO25" i="44"/>
  <c r="T45" i="40"/>
  <c r="AQ45" i="40" s="1"/>
  <c r="AC45" i="40" s="1"/>
  <c r="AQ47" i="40"/>
  <c r="AS47" i="40" s="1"/>
  <c r="T49" i="40"/>
  <c r="AQ49" i="40" s="1"/>
  <c r="AC49" i="40" s="1"/>
  <c r="V49" i="76"/>
  <c r="AS49" i="76" s="1"/>
  <c r="T44" i="40"/>
  <c r="AQ44" i="40" s="1"/>
  <c r="V44" i="76"/>
  <c r="AS44" i="76" s="1"/>
  <c r="AM35" i="40"/>
  <c r="AQ27" i="44"/>
  <c r="AH27" i="44"/>
  <c r="AQ33" i="44"/>
  <c r="AH33" i="44"/>
  <c r="AV28" i="44"/>
  <c r="AW28" i="44"/>
  <c r="AB21" i="9"/>
  <c r="AQ36" i="44"/>
  <c r="AH36" i="44"/>
  <c r="AW35" i="44"/>
  <c r="AV35" i="44"/>
  <c r="AQ31" i="44"/>
  <c r="AH31" i="44"/>
  <c r="AQ43" i="44"/>
  <c r="AH43" i="44"/>
  <c r="AO26" i="44"/>
  <c r="AG26" i="44"/>
  <c r="O25" i="40"/>
  <c r="P25" i="40"/>
  <c r="V46" i="76"/>
  <c r="AS46" i="76" s="1"/>
  <c r="AG23" i="9"/>
  <c r="AE23" i="9"/>
  <c r="AM23" i="9"/>
  <c r="AC23" i="9"/>
  <c r="AH34" i="44"/>
  <c r="AQ34" i="44"/>
  <c r="AQ47" i="44"/>
  <c r="AH47" i="44"/>
  <c r="AQ38" i="44"/>
  <c r="AH38" i="44"/>
  <c r="AQ32" i="44"/>
  <c r="AH32" i="44"/>
  <c r="AQ49" i="44"/>
  <c r="AH49" i="44"/>
  <c r="AM26" i="9"/>
  <c r="AB24" i="9"/>
  <c r="AQ29" i="44"/>
  <c r="AH29" i="44"/>
  <c r="AQ42" i="44"/>
  <c r="AH42" i="44"/>
  <c r="W26" i="76"/>
  <c r="I19" i="78" s="1"/>
  <c r="R42" i="55"/>
  <c r="R41" i="55" s="1"/>
  <c r="AC25" i="9"/>
  <c r="AM25" i="9"/>
  <c r="AE25" i="9"/>
  <c r="AG25" i="9"/>
  <c r="AH30" i="44"/>
  <c r="AQ30" i="44"/>
  <c r="AQ39" i="44"/>
  <c r="AH39" i="44"/>
  <c r="AB22" i="9"/>
  <c r="AQ44" i="44"/>
  <c r="AH44" i="44"/>
  <c r="R42" i="72"/>
  <c r="R41" i="72" s="1"/>
  <c r="U41" i="72" s="1"/>
  <c r="AI26" i="9"/>
  <c r="AO26" i="9"/>
  <c r="AQ40" i="44"/>
  <c r="AH40" i="44"/>
  <c r="X41" i="64"/>
  <c r="X41" i="61"/>
  <c r="S26" i="76"/>
  <c r="AQ37" i="44"/>
  <c r="AH37" i="44"/>
  <c r="AQ48" i="44"/>
  <c r="AH48" i="44"/>
  <c r="AQ45" i="44"/>
  <c r="AH45" i="44"/>
  <c r="R42" i="74"/>
  <c r="R41" i="74" s="1"/>
  <c r="U41" i="74" s="1"/>
  <c r="AQ41" i="44"/>
  <c r="AH41" i="44"/>
  <c r="Y24" i="44"/>
  <c r="AU25" i="44"/>
  <c r="AQ50" i="44"/>
  <c r="AH50" i="44"/>
  <c r="AQ46" i="44"/>
  <c r="AH46" i="44"/>
  <c r="R42" i="64"/>
  <c r="R41" i="64" s="1"/>
  <c r="S11" i="64" s="1"/>
  <c r="R42" i="63"/>
  <c r="R41" i="63" s="1"/>
  <c r="U41" i="63" s="1"/>
  <c r="V39" i="76" s="1"/>
  <c r="H32" i="78" s="1"/>
  <c r="Q39" i="76"/>
  <c r="R41" i="62"/>
  <c r="U41" i="62" s="1"/>
  <c r="T38" i="40" s="1"/>
  <c r="Z38" i="40" s="1"/>
  <c r="R42" i="61"/>
  <c r="R41" i="61" s="1"/>
  <c r="U41" i="61" s="1"/>
  <c r="V37" i="76" s="1"/>
  <c r="H30" i="78" s="1"/>
  <c r="T37" i="76"/>
  <c r="R42" i="60"/>
  <c r="R41" i="60" s="1"/>
  <c r="U41" i="60" s="1"/>
  <c r="V36" i="76" s="1"/>
  <c r="H29" i="78" s="1"/>
  <c r="Q36" i="76"/>
  <c r="X41" i="58"/>
  <c r="R42" i="56"/>
  <c r="R41" i="56" s="1"/>
  <c r="U41" i="56" s="1"/>
  <c r="V32" i="76" s="1"/>
  <c r="H25" i="78" s="1"/>
  <c r="T32" i="76"/>
  <c r="S26" i="40"/>
  <c r="U26" i="76"/>
  <c r="R25" i="40"/>
  <c r="S24" i="40"/>
  <c r="P24" i="40"/>
  <c r="R24" i="76"/>
  <c r="R24" i="40"/>
  <c r="Q24" i="40"/>
  <c r="S24" i="76"/>
  <c r="O24" i="40"/>
  <c r="Q24" i="76"/>
  <c r="R23" i="40"/>
  <c r="T23" i="76"/>
  <c r="S23" i="40"/>
  <c r="U23" i="76"/>
  <c r="O23" i="40"/>
  <c r="Q23" i="76"/>
  <c r="Q23" i="40"/>
  <c r="S23" i="76"/>
  <c r="P23" i="40"/>
  <c r="R23" i="76"/>
  <c r="U22" i="40"/>
  <c r="R22" i="40"/>
  <c r="T22" i="76"/>
  <c r="Q22" i="40"/>
  <c r="S22" i="76"/>
  <c r="S22" i="40"/>
  <c r="U22" i="76"/>
  <c r="R42" i="45"/>
  <c r="R41" i="45" s="1"/>
  <c r="Q22" i="76"/>
  <c r="R30" i="40"/>
  <c r="T21" i="76"/>
  <c r="D23" i="2"/>
  <c r="U21" i="76" s="1"/>
  <c r="D20" i="2"/>
  <c r="P36" i="40" s="1"/>
  <c r="AM30" i="40"/>
  <c r="W42" i="76"/>
  <c r="I35" i="78" s="1"/>
  <c r="X41" i="65"/>
  <c r="X42" i="65"/>
  <c r="S11" i="65"/>
  <c r="X41" i="63"/>
  <c r="X41" i="62"/>
  <c r="X41" i="59"/>
  <c r="R42" i="59"/>
  <c r="R41" i="59" s="1"/>
  <c r="R42" i="58"/>
  <c r="R41" i="58" s="1"/>
  <c r="R42" i="57"/>
  <c r="R41" i="57" s="1"/>
  <c r="X41" i="55"/>
  <c r="X42" i="53"/>
  <c r="W29" i="76" s="1"/>
  <c r="I22" i="78" s="1"/>
  <c r="X41" i="53"/>
  <c r="R42" i="53"/>
  <c r="R41" i="53" s="1"/>
  <c r="U41" i="53" s="1"/>
  <c r="X42" i="52"/>
  <c r="W28" i="76" s="1"/>
  <c r="I21" i="78" s="1"/>
  <c r="X41" i="52"/>
  <c r="S11" i="52"/>
  <c r="S10" i="52" s="1"/>
  <c r="X41" i="51"/>
  <c r="S25" i="40"/>
  <c r="X42" i="48"/>
  <c r="W24" i="76" s="1"/>
  <c r="I17" i="78" s="1"/>
  <c r="R42" i="48"/>
  <c r="R41" i="48" s="1"/>
  <c r="U41" i="48" s="1"/>
  <c r="W23" i="76"/>
  <c r="I16" i="78" s="1"/>
  <c r="X41" i="47"/>
  <c r="R42" i="47"/>
  <c r="R41" i="47" s="1"/>
  <c r="O22" i="40"/>
  <c r="Q21" i="76"/>
  <c r="Q32" i="40"/>
  <c r="R39" i="40"/>
  <c r="R33" i="40"/>
  <c r="X42" i="2"/>
  <c r="X41" i="2"/>
  <c r="S21" i="76"/>
  <c r="Q43" i="40"/>
  <c r="Q41" i="40"/>
  <c r="Q45" i="40"/>
  <c r="Q48" i="40"/>
  <c r="Q47" i="40"/>
  <c r="Q21" i="40"/>
  <c r="R35" i="40"/>
  <c r="Q37" i="40"/>
  <c r="Q27" i="40"/>
  <c r="R21" i="40"/>
  <c r="R27" i="40"/>
  <c r="Q40" i="40"/>
  <c r="Q39" i="40"/>
  <c r="R28" i="40"/>
  <c r="R29" i="40"/>
  <c r="Q38" i="40"/>
  <c r="Q28" i="40"/>
  <c r="R40" i="40"/>
  <c r="R31" i="40"/>
  <c r="R38" i="40"/>
  <c r="R41" i="40"/>
  <c r="R37" i="40"/>
  <c r="R42" i="40"/>
  <c r="R32" i="40"/>
  <c r="R36" i="40"/>
  <c r="Q36" i="40"/>
  <c r="Q44" i="40"/>
  <c r="R34" i="40"/>
  <c r="R43" i="40"/>
  <c r="AN43" i="40"/>
  <c r="AI41" i="40"/>
  <c r="AM27" i="40"/>
  <c r="AM29" i="40"/>
  <c r="Q30" i="40"/>
  <c r="Q33" i="40"/>
  <c r="Q46" i="40"/>
  <c r="Q29" i="40"/>
  <c r="Q49" i="40"/>
  <c r="Q34" i="40"/>
  <c r="Q50" i="40"/>
  <c r="Q42" i="40"/>
  <c r="Q31" i="40"/>
  <c r="O43" i="40"/>
  <c r="O50" i="40"/>
  <c r="O29" i="40"/>
  <c r="O21" i="40"/>
  <c r="O49" i="40"/>
  <c r="O33" i="40"/>
  <c r="O48" i="40"/>
  <c r="O31" i="40"/>
  <c r="O30" i="40"/>
  <c r="O39" i="40"/>
  <c r="O36" i="40"/>
  <c r="O32" i="40"/>
  <c r="O37" i="40"/>
  <c r="O44" i="40"/>
  <c r="O42" i="40"/>
  <c r="O38" i="40"/>
  <c r="O28" i="40"/>
  <c r="O46" i="40"/>
  <c r="O45" i="40"/>
  <c r="O34" i="40"/>
  <c r="O40" i="40"/>
  <c r="O47" i="40"/>
  <c r="O35" i="40"/>
  <c r="AM38" i="40"/>
  <c r="AM31" i="40"/>
  <c r="AM34" i="40"/>
  <c r="AM28" i="40"/>
  <c r="AC39" i="76"/>
  <c r="AM37" i="40"/>
  <c r="AM42" i="40"/>
  <c r="AM40" i="40"/>
  <c r="AC22" i="76"/>
  <c r="AC29" i="76"/>
  <c r="AC33" i="76"/>
  <c r="Y47" i="76"/>
  <c r="AC35" i="76"/>
  <c r="AC25" i="76"/>
  <c r="AC30" i="76"/>
  <c r="AC27" i="76"/>
  <c r="AC24" i="76"/>
  <c r="AC28" i="76"/>
  <c r="AC31" i="76"/>
  <c r="AC34" i="76"/>
  <c r="AC37" i="76"/>
  <c r="AC36" i="76"/>
  <c r="AF33" i="44"/>
  <c r="AF38" i="44"/>
  <c r="AF27" i="44"/>
  <c r="AF44" i="44"/>
  <c r="AF34" i="44"/>
  <c r="AF45" i="44"/>
  <c r="AF39" i="44"/>
  <c r="AF29" i="44"/>
  <c r="AF41" i="44"/>
  <c r="AF32" i="44"/>
  <c r="AF48" i="44"/>
  <c r="AF47" i="44"/>
  <c r="AF37" i="44"/>
  <c r="AF42" i="44"/>
  <c r="AF31" i="44"/>
  <c r="AF40" i="44"/>
  <c r="AF50" i="44"/>
  <c r="AF49" i="44"/>
  <c r="AF43" i="44"/>
  <c r="AF36" i="44"/>
  <c r="AF46" i="44"/>
  <c r="AF30" i="44"/>
  <c r="S11" i="61" l="1"/>
  <c r="S33" i="40"/>
  <c r="W35" i="1"/>
  <c r="X35" i="1" s="1"/>
  <c r="Y35" i="1" s="1"/>
  <c r="AC35" i="1" s="1"/>
  <c r="AJ37" i="1" s="1"/>
  <c r="AO37" i="1" s="1"/>
  <c r="AQ36" i="1"/>
  <c r="AG36" i="1"/>
  <c r="AG37" i="1"/>
  <c r="R41" i="2"/>
  <c r="U41" i="2" s="1"/>
  <c r="T21" i="40" s="1"/>
  <c r="S11" i="45"/>
  <c r="S10" i="45" s="1"/>
  <c r="U41" i="45"/>
  <c r="AR46" i="1"/>
  <c r="AS46" i="1"/>
  <c r="AR48" i="1"/>
  <c r="AS48" i="1"/>
  <c r="AR50" i="1"/>
  <c r="AS50" i="1"/>
  <c r="AR47" i="1"/>
  <c r="AS47" i="1"/>
  <c r="AR41" i="1"/>
  <c r="AS41" i="1"/>
  <c r="AR39" i="1"/>
  <c r="AS39" i="1"/>
  <c r="AR43" i="1"/>
  <c r="AS43" i="1"/>
  <c r="AR44" i="1"/>
  <c r="AS44" i="1"/>
  <c r="AR38" i="1"/>
  <c r="AS38" i="1"/>
  <c r="AR40" i="1"/>
  <c r="AS40" i="1"/>
  <c r="AR45" i="1"/>
  <c r="AS45" i="1"/>
  <c r="AR42" i="1"/>
  <c r="AS42" i="1"/>
  <c r="AR49" i="1"/>
  <c r="AS49" i="1"/>
  <c r="C42" i="78"/>
  <c r="F42" i="78" s="1"/>
  <c r="AS44" i="40"/>
  <c r="S11" i="67"/>
  <c r="S11" i="66"/>
  <c r="S11" i="62"/>
  <c r="S11" i="53"/>
  <c r="S10" i="53" s="1"/>
  <c r="S11" i="48"/>
  <c r="S10" i="48" s="1"/>
  <c r="S36" i="40"/>
  <c r="S21" i="40"/>
  <c r="V42" i="76"/>
  <c r="H35" i="78" s="1"/>
  <c r="V38" i="76"/>
  <c r="H31" i="78" s="1"/>
  <c r="AR49" i="40"/>
  <c r="AS49" i="40"/>
  <c r="AR46" i="40"/>
  <c r="S11" i="50"/>
  <c r="S10" i="50" s="1"/>
  <c r="S11" i="51"/>
  <c r="S10" i="51" s="1"/>
  <c r="U41" i="49"/>
  <c r="V25" i="76" s="1"/>
  <c r="H18" i="78" s="1"/>
  <c r="AS46" i="40"/>
  <c r="AP39" i="44"/>
  <c r="AP32" i="44"/>
  <c r="AP34" i="44"/>
  <c r="AP43" i="44"/>
  <c r="AP36" i="44"/>
  <c r="AP49" i="44"/>
  <c r="AP46" i="44"/>
  <c r="AP48" i="44"/>
  <c r="AP30" i="44"/>
  <c r="AP29" i="44"/>
  <c r="AP27" i="44"/>
  <c r="AP40" i="44"/>
  <c r="AP31" i="44"/>
  <c r="AP41" i="44"/>
  <c r="AP47" i="44"/>
  <c r="AP50" i="44"/>
  <c r="AP37" i="44"/>
  <c r="AP44" i="44"/>
  <c r="AP38" i="44"/>
  <c r="AP45" i="44"/>
  <c r="AP42" i="44"/>
  <c r="AP33" i="44"/>
  <c r="S11" i="55"/>
  <c r="S10" i="55" s="1"/>
  <c r="U41" i="55"/>
  <c r="T31" i="40" s="1"/>
  <c r="Z31" i="40" s="1"/>
  <c r="AL26" i="44"/>
  <c r="AJ26" i="44"/>
  <c r="AQ26" i="44"/>
  <c r="AR26" i="44" s="1"/>
  <c r="AH26" i="44"/>
  <c r="AM26" i="44"/>
  <c r="AS26" i="44" s="1"/>
  <c r="H38" i="78"/>
  <c r="AA45" i="76"/>
  <c r="AE45" i="76" s="1"/>
  <c r="J38" i="78" s="1"/>
  <c r="T48" i="40"/>
  <c r="AQ48" i="40" s="1"/>
  <c r="V48" i="76"/>
  <c r="AS48" i="76" s="1"/>
  <c r="AW33" i="44"/>
  <c r="AV33" i="44"/>
  <c r="AV46" i="44"/>
  <c r="AW46" i="44"/>
  <c r="AW41" i="44"/>
  <c r="AV41" i="44"/>
  <c r="AW44" i="44"/>
  <c r="AV44" i="44"/>
  <c r="AW30" i="44"/>
  <c r="AV30" i="44"/>
  <c r="AW32" i="44"/>
  <c r="AV32" i="44"/>
  <c r="AA47" i="76"/>
  <c r="AE47" i="76" s="1"/>
  <c r="J40" i="78" s="1"/>
  <c r="H40" i="78"/>
  <c r="AV45" i="44"/>
  <c r="AW45" i="44"/>
  <c r="AV47" i="44"/>
  <c r="AW47" i="44"/>
  <c r="AR45" i="40"/>
  <c r="T27" i="40"/>
  <c r="Z27" i="40" s="1"/>
  <c r="U41" i="64"/>
  <c r="V40" i="76" s="1"/>
  <c r="H33" i="78" s="1"/>
  <c r="AC44" i="40"/>
  <c r="AR44" i="40"/>
  <c r="AW43" i="44"/>
  <c r="AV43" i="44"/>
  <c r="AV36" i="44"/>
  <c r="AW36" i="44"/>
  <c r="AA49" i="76"/>
  <c r="AE49" i="76" s="1"/>
  <c r="J42" i="78" s="1"/>
  <c r="H42" i="78"/>
  <c r="AV42" i="44"/>
  <c r="AW42" i="44"/>
  <c r="AU24" i="44"/>
  <c r="AA24" i="44"/>
  <c r="AE24" i="44" s="1"/>
  <c r="Y23" i="44"/>
  <c r="AP25" i="9"/>
  <c r="AI25" i="9"/>
  <c r="AO25" i="9"/>
  <c r="V50" i="76"/>
  <c r="AS50" i="76" s="1"/>
  <c r="T50" i="40"/>
  <c r="AQ50" i="40" s="1"/>
  <c r="AV40" i="44"/>
  <c r="AW40" i="44"/>
  <c r="AC24" i="9"/>
  <c r="AJ24" i="9"/>
  <c r="AK24" i="9" s="1"/>
  <c r="AG24" i="9"/>
  <c r="AE24" i="9"/>
  <c r="AW34" i="44"/>
  <c r="AV34" i="44"/>
  <c r="AW27" i="44"/>
  <c r="AV27" i="44"/>
  <c r="AW39" i="44"/>
  <c r="AV39" i="44"/>
  <c r="AV49" i="44"/>
  <c r="AW49" i="44"/>
  <c r="AS45" i="40"/>
  <c r="W22" i="76"/>
  <c r="I15" i="78" s="1"/>
  <c r="S11" i="63"/>
  <c r="S10" i="63" s="1"/>
  <c r="T10" i="63" s="1"/>
  <c r="AV48" i="44"/>
  <c r="AW48" i="44"/>
  <c r="AW29" i="44"/>
  <c r="AV29" i="44"/>
  <c r="AA46" i="76"/>
  <c r="AE46" i="76" s="1"/>
  <c r="J39" i="78" s="1"/>
  <c r="H39" i="78"/>
  <c r="AA44" i="76"/>
  <c r="AE44" i="76" s="1"/>
  <c r="J37" i="78" s="1"/>
  <c r="H37" i="78"/>
  <c r="AV50" i="44"/>
  <c r="AW50" i="44"/>
  <c r="AV37" i="44"/>
  <c r="AW37" i="44"/>
  <c r="AE22" i="9"/>
  <c r="AC22" i="9"/>
  <c r="AJ22" i="9"/>
  <c r="AK22" i="9" s="1"/>
  <c r="AG22" i="9"/>
  <c r="AV38" i="44"/>
  <c r="AW38" i="44"/>
  <c r="AI23" i="9"/>
  <c r="AO23" i="9"/>
  <c r="AP23" i="9"/>
  <c r="AW31" i="44"/>
  <c r="AV31" i="44"/>
  <c r="AC21" i="9"/>
  <c r="AG21" i="9"/>
  <c r="AE21" i="9"/>
  <c r="AJ21" i="9"/>
  <c r="AK21" i="9" s="1"/>
  <c r="AC47" i="40"/>
  <c r="AR47" i="40"/>
  <c r="S11" i="60"/>
  <c r="S10" i="60" s="1"/>
  <c r="T10" i="60" s="1"/>
  <c r="U41" i="54"/>
  <c r="T29" i="40"/>
  <c r="Z29" i="40" s="1"/>
  <c r="V29" i="76"/>
  <c r="H22" i="78" s="1"/>
  <c r="V26" i="76"/>
  <c r="H19" i="78" s="1"/>
  <c r="U24" i="40"/>
  <c r="P47" i="40"/>
  <c r="P31" i="40"/>
  <c r="P34" i="40"/>
  <c r="S37" i="40"/>
  <c r="S43" i="40"/>
  <c r="S30" i="40"/>
  <c r="P45" i="40"/>
  <c r="S40" i="40"/>
  <c r="S32" i="40"/>
  <c r="S31" i="40"/>
  <c r="S34" i="40"/>
  <c r="P46" i="40"/>
  <c r="P21" i="40"/>
  <c r="P37" i="40"/>
  <c r="P33" i="40"/>
  <c r="P41" i="40"/>
  <c r="P39" i="40"/>
  <c r="P27" i="40"/>
  <c r="S38" i="40"/>
  <c r="P30" i="40"/>
  <c r="P42" i="40"/>
  <c r="P44" i="40"/>
  <c r="P43" i="40"/>
  <c r="P29" i="40"/>
  <c r="S28" i="40"/>
  <c r="P48" i="40"/>
  <c r="P40" i="40"/>
  <c r="P38" i="40"/>
  <c r="S41" i="40"/>
  <c r="S42" i="40"/>
  <c r="S39" i="40"/>
  <c r="S35" i="40"/>
  <c r="S29" i="40"/>
  <c r="P35" i="40"/>
  <c r="S27" i="40"/>
  <c r="P50" i="40"/>
  <c r="R21" i="76"/>
  <c r="P49" i="40"/>
  <c r="P32" i="40"/>
  <c r="P28" i="40"/>
  <c r="T11" i="67"/>
  <c r="S10" i="67"/>
  <c r="T43" i="40"/>
  <c r="Z43" i="40" s="1"/>
  <c r="V43" i="76"/>
  <c r="H36" i="78" s="1"/>
  <c r="W41" i="76"/>
  <c r="I34" i="78" s="1"/>
  <c r="T11" i="65"/>
  <c r="S10" i="65"/>
  <c r="V41" i="76"/>
  <c r="H34" i="78" s="1"/>
  <c r="T41" i="40"/>
  <c r="Z41" i="40" s="1"/>
  <c r="T11" i="64"/>
  <c r="S10" i="64"/>
  <c r="T39" i="40"/>
  <c r="Z39" i="40" s="1"/>
  <c r="S10" i="62"/>
  <c r="T11" i="62"/>
  <c r="T37" i="40"/>
  <c r="Z37" i="40" s="1"/>
  <c r="S10" i="61"/>
  <c r="T11" i="61"/>
  <c r="T36" i="40"/>
  <c r="Z36" i="40" s="1"/>
  <c r="U41" i="59"/>
  <c r="S11" i="59"/>
  <c r="U41" i="58"/>
  <c r="V34" i="76" s="1"/>
  <c r="H27" i="78" s="1"/>
  <c r="S11" i="58"/>
  <c r="U41" i="57"/>
  <c r="S11" i="57"/>
  <c r="S11" i="56"/>
  <c r="T32" i="40"/>
  <c r="Z32" i="40" s="1"/>
  <c r="T11" i="54"/>
  <c r="S10" i="54"/>
  <c r="V28" i="76"/>
  <c r="H21" i="78" s="1"/>
  <c r="T10" i="52"/>
  <c r="N28" i="76"/>
  <c r="P28" i="76" s="1"/>
  <c r="T11" i="52"/>
  <c r="S10" i="49"/>
  <c r="T11" i="49"/>
  <c r="T24" i="40"/>
  <c r="Z24" i="40" s="1"/>
  <c r="V24" i="76"/>
  <c r="H17" i="78" s="1"/>
  <c r="T11" i="48"/>
  <c r="U41" i="47"/>
  <c r="V23" i="76" s="1"/>
  <c r="H16" i="78" s="1"/>
  <c r="S11" i="47"/>
  <c r="U27" i="40"/>
  <c r="U21" i="40"/>
  <c r="U39" i="40"/>
  <c r="U37" i="40"/>
  <c r="U38" i="40"/>
  <c r="U34" i="40"/>
  <c r="W21" i="76"/>
  <c r="U41" i="40"/>
  <c r="U36" i="40"/>
  <c r="U28" i="40"/>
  <c r="U43" i="40"/>
  <c r="U30" i="40"/>
  <c r="U29" i="40"/>
  <c r="U40" i="40"/>
  <c r="U42" i="40"/>
  <c r="U33" i="40"/>
  <c r="U35" i="40"/>
  <c r="U32" i="40"/>
  <c r="U31" i="40"/>
  <c r="AL44" i="76"/>
  <c r="AQ44" i="76" s="1"/>
  <c r="DP36" i="8"/>
  <c r="DP42" i="8"/>
  <c r="DP41" i="8"/>
  <c r="DP39" i="8"/>
  <c r="DP40" i="8"/>
  <c r="DP38" i="8"/>
  <c r="DP37" i="8"/>
  <c r="Y46" i="76"/>
  <c r="AC17" i="76"/>
  <c r="AF26" i="44"/>
  <c r="AG36" i="78" l="1"/>
  <c r="AG37" i="78"/>
  <c r="AG38" i="78"/>
  <c r="AG39" i="78"/>
  <c r="AG41" i="78"/>
  <c r="T11" i="45"/>
  <c r="T11" i="60"/>
  <c r="T11" i="53"/>
  <c r="W34" i="1"/>
  <c r="X34" i="1" s="1"/>
  <c r="AQ35" i="1"/>
  <c r="AG35" i="1"/>
  <c r="AH37" i="1"/>
  <c r="AI37" i="1"/>
  <c r="AM37" i="1"/>
  <c r="AE37" i="1"/>
  <c r="D42" i="78"/>
  <c r="T11" i="66"/>
  <c r="S10" i="66"/>
  <c r="N39" i="76"/>
  <c r="P39" i="76" s="1"/>
  <c r="T25" i="40"/>
  <c r="Z25" i="40" s="1"/>
  <c r="X28" i="76"/>
  <c r="T11" i="50"/>
  <c r="T11" i="51"/>
  <c r="X23" i="76"/>
  <c r="X24" i="76"/>
  <c r="X27" i="76"/>
  <c r="I14" i="78"/>
  <c r="X26" i="76"/>
  <c r="X44" i="76"/>
  <c r="X32" i="76"/>
  <c r="X37" i="76"/>
  <c r="X36" i="76"/>
  <c r="X48" i="76"/>
  <c r="X45" i="76"/>
  <c r="X35" i="76"/>
  <c r="X25" i="76"/>
  <c r="X49" i="76"/>
  <c r="X39" i="76"/>
  <c r="X47" i="76"/>
  <c r="X31" i="76"/>
  <c r="X33" i="76"/>
  <c r="X43" i="76"/>
  <c r="X38" i="76"/>
  <c r="X50" i="76"/>
  <c r="X40" i="76"/>
  <c r="X46" i="76"/>
  <c r="X30" i="76"/>
  <c r="X34" i="76"/>
  <c r="X29" i="76"/>
  <c r="X42" i="76"/>
  <c r="X22" i="76"/>
  <c r="AP26" i="44"/>
  <c r="AT26" i="44" s="1"/>
  <c r="AI24" i="9"/>
  <c r="AO24" i="9"/>
  <c r="AP24" i="9"/>
  <c r="AG49" i="76"/>
  <c r="AT49" i="76" s="1"/>
  <c r="T11" i="55"/>
  <c r="AO22" i="9"/>
  <c r="AI22" i="9"/>
  <c r="AP22" i="9"/>
  <c r="AV26" i="44"/>
  <c r="AN26" i="44"/>
  <c r="AW26" i="44"/>
  <c r="S11" i="2"/>
  <c r="S10" i="2" s="1"/>
  <c r="V31" i="76"/>
  <c r="H24" i="78" s="1"/>
  <c r="AC50" i="40"/>
  <c r="AR50" i="40"/>
  <c r="AS50" i="40"/>
  <c r="T40" i="40"/>
  <c r="Z40" i="40" s="1"/>
  <c r="AI21" i="9"/>
  <c r="AO21" i="9"/>
  <c r="AP21" i="9"/>
  <c r="AM24" i="9"/>
  <c r="AO24" i="44"/>
  <c r="AG24" i="44"/>
  <c r="AG25" i="44"/>
  <c r="AM22" i="9"/>
  <c r="AA50" i="76"/>
  <c r="AE50" i="76" s="1"/>
  <c r="J43" i="78" s="1"/>
  <c r="AG42" i="78" s="1"/>
  <c r="H43" i="78"/>
  <c r="H41" i="78"/>
  <c r="AA48" i="76"/>
  <c r="AE48" i="76" s="1"/>
  <c r="J41" i="78" s="1"/>
  <c r="AU23" i="44"/>
  <c r="Y22" i="44"/>
  <c r="AA23" i="44"/>
  <c r="AE23" i="44" s="1"/>
  <c r="N36" i="76"/>
  <c r="P36" i="76" s="1"/>
  <c r="T11" i="63"/>
  <c r="AM21" i="9"/>
  <c r="AR48" i="40"/>
  <c r="AC48" i="40"/>
  <c r="AS48" i="40"/>
  <c r="T30" i="40"/>
  <c r="Z30" i="40" s="1"/>
  <c r="V30" i="76"/>
  <c r="H23" i="78" s="1"/>
  <c r="T10" i="67"/>
  <c r="N43" i="76"/>
  <c r="P43" i="76" s="1"/>
  <c r="X41" i="76"/>
  <c r="T10" i="65"/>
  <c r="N41" i="76"/>
  <c r="P41" i="76" s="1"/>
  <c r="T10" i="64"/>
  <c r="N40" i="76"/>
  <c r="P40" i="76" s="1"/>
  <c r="T10" i="62"/>
  <c r="N38" i="76"/>
  <c r="P38" i="76" s="1"/>
  <c r="T10" i="61"/>
  <c r="N37" i="76"/>
  <c r="P37" i="76" s="1"/>
  <c r="S10" i="59"/>
  <c r="T11" i="59"/>
  <c r="T35" i="40"/>
  <c r="Z35" i="40" s="1"/>
  <c r="V35" i="76"/>
  <c r="H28" i="78" s="1"/>
  <c r="S10" i="58"/>
  <c r="T11" i="58"/>
  <c r="T34" i="40"/>
  <c r="Z34" i="40" s="1"/>
  <c r="S10" i="57"/>
  <c r="T11" i="57"/>
  <c r="V33" i="76"/>
  <c r="H26" i="78" s="1"/>
  <c r="T33" i="40"/>
  <c r="Z33" i="40" s="1"/>
  <c r="S10" i="56"/>
  <c r="T11" i="56"/>
  <c r="T10" i="55"/>
  <c r="N31" i="76"/>
  <c r="P31" i="76" s="1"/>
  <c r="T10" i="54"/>
  <c r="N30" i="76"/>
  <c r="P30" i="76" s="1"/>
  <c r="T10" i="53"/>
  <c r="N29" i="76"/>
  <c r="P29" i="76" s="1"/>
  <c r="N27" i="76"/>
  <c r="P27" i="76" s="1"/>
  <c r="T10" i="51"/>
  <c r="T10" i="50"/>
  <c r="N26" i="76"/>
  <c r="P26" i="76" s="1"/>
  <c r="L26" i="40"/>
  <c r="AQ26" i="40" s="1"/>
  <c r="AC26" i="40" s="1"/>
  <c r="AF26" i="40" s="1"/>
  <c r="T10" i="49"/>
  <c r="N25" i="76"/>
  <c r="P25" i="76" s="1"/>
  <c r="L25" i="40"/>
  <c r="T10" i="48"/>
  <c r="L24" i="40"/>
  <c r="AQ24" i="40" s="1"/>
  <c r="AC24" i="40" s="1"/>
  <c r="AF24" i="40" s="1"/>
  <c r="N24" i="76"/>
  <c r="P24" i="76" s="1"/>
  <c r="S10" i="47"/>
  <c r="T11" i="47"/>
  <c r="T23" i="40"/>
  <c r="Z23" i="40" s="1"/>
  <c r="T22" i="40"/>
  <c r="Z22" i="40" s="1"/>
  <c r="V22" i="76"/>
  <c r="H15" i="78" s="1"/>
  <c r="T10" i="45"/>
  <c r="N22" i="76"/>
  <c r="P22" i="76" s="1"/>
  <c r="L22" i="40"/>
  <c r="DP35" i="8"/>
  <c r="V21" i="76"/>
  <c r="H14" i="78" s="1"/>
  <c r="X21" i="76"/>
  <c r="Z21" i="40"/>
  <c r="AL49" i="76"/>
  <c r="AQ49" i="76" s="1"/>
  <c r="AL45" i="76"/>
  <c r="AQ45" i="76" s="1"/>
  <c r="AJ49" i="76"/>
  <c r="C40" i="78"/>
  <c r="F40" i="78" s="1"/>
  <c r="AO49" i="76"/>
  <c r="AN49" i="76" s="1"/>
  <c r="C41" i="78"/>
  <c r="F41" i="78" s="1"/>
  <c r="C38" i="78"/>
  <c r="F38" i="78" s="1"/>
  <c r="C37" i="78"/>
  <c r="F37" i="78" s="1"/>
  <c r="C43" i="78"/>
  <c r="F43" i="78" s="1"/>
  <c r="C39" i="78"/>
  <c r="F39" i="78" s="1"/>
  <c r="Y45" i="76"/>
  <c r="AG40" i="78" l="1"/>
  <c r="W33" i="1"/>
  <c r="X33" i="1" s="1"/>
  <c r="AQ34" i="1"/>
  <c r="Y34" i="1"/>
  <c r="AC34" i="1" s="1"/>
  <c r="AK37" i="1"/>
  <c r="AS37" i="1"/>
  <c r="AR37" i="1"/>
  <c r="AN37" i="1"/>
  <c r="AL37" i="1"/>
  <c r="AP37" i="1" s="1"/>
  <c r="AE43" i="40"/>
  <c r="AH43" i="40" s="1"/>
  <c r="G36" i="78"/>
  <c r="AF43" i="76"/>
  <c r="AO43" i="76" s="1"/>
  <c r="AI43" i="76"/>
  <c r="T10" i="66"/>
  <c r="N42" i="76"/>
  <c r="P42" i="76" s="1"/>
  <c r="T11" i="2"/>
  <c r="AQ25" i="40"/>
  <c r="AC25" i="40" s="1"/>
  <c r="AF25" i="40" s="1"/>
  <c r="AK43" i="76"/>
  <c r="AU49" i="76"/>
  <c r="AO23" i="44"/>
  <c r="AJ24" i="44"/>
  <c r="AQ24" i="44"/>
  <c r="AR24" i="44" s="1"/>
  <c r="AL24" i="44"/>
  <c r="AH24" i="44"/>
  <c r="AM24" i="44"/>
  <c r="AS24" i="44" s="1"/>
  <c r="Y21" i="44"/>
  <c r="AU22" i="44"/>
  <c r="AA22" i="44"/>
  <c r="AE22" i="44" s="1"/>
  <c r="AM25" i="44"/>
  <c r="AS25" i="44" s="1"/>
  <c r="AL25" i="44"/>
  <c r="AJ25" i="44"/>
  <c r="AQ25" i="44"/>
  <c r="AR25" i="44" s="1"/>
  <c r="AH25" i="44"/>
  <c r="N35" i="76"/>
  <c r="P35" i="76" s="1"/>
  <c r="T10" i="59"/>
  <c r="T10" i="58"/>
  <c r="N34" i="76"/>
  <c r="P34" i="76" s="1"/>
  <c r="T10" i="57"/>
  <c r="N33" i="76"/>
  <c r="P33" i="76" s="1"/>
  <c r="T10" i="56"/>
  <c r="N32" i="76"/>
  <c r="P32" i="76" s="1"/>
  <c r="T10" i="47"/>
  <c r="N23" i="76"/>
  <c r="P23" i="76" s="1"/>
  <c r="L23" i="40"/>
  <c r="AQ23" i="40" s="1"/>
  <c r="AC23" i="40" s="1"/>
  <c r="AF23" i="40" s="1"/>
  <c r="AQ22" i="40"/>
  <c r="AC22" i="40" s="1"/>
  <c r="AF22" i="40" s="1"/>
  <c r="T10" i="2"/>
  <c r="L40" i="40"/>
  <c r="AQ40" i="40" s="1"/>
  <c r="L37" i="40"/>
  <c r="AQ37" i="40" s="1"/>
  <c r="L21" i="40"/>
  <c r="AQ21" i="40" s="1"/>
  <c r="AC21" i="40" s="1"/>
  <c r="AF21" i="40" s="1"/>
  <c r="L35" i="40"/>
  <c r="AQ35" i="40" s="1"/>
  <c r="L30" i="40"/>
  <c r="AQ30" i="40" s="1"/>
  <c r="L39" i="40"/>
  <c r="AQ39" i="40" s="1"/>
  <c r="L42" i="40"/>
  <c r="AQ42" i="40" s="1"/>
  <c r="L34" i="40"/>
  <c r="AQ34" i="40" s="1"/>
  <c r="L36" i="40"/>
  <c r="AQ36" i="40" s="1"/>
  <c r="L28" i="40"/>
  <c r="AQ28" i="40" s="1"/>
  <c r="L41" i="40"/>
  <c r="AQ41" i="40" s="1"/>
  <c r="L27" i="40"/>
  <c r="AQ27" i="40" s="1"/>
  <c r="L29" i="40"/>
  <c r="AQ29" i="40" s="1"/>
  <c r="L43" i="40"/>
  <c r="AQ43" i="40" s="1"/>
  <c r="L32" i="40"/>
  <c r="AQ32" i="40" s="1"/>
  <c r="L38" i="40"/>
  <c r="AQ38" i="40" s="1"/>
  <c r="N21" i="76"/>
  <c r="P21" i="76" s="1"/>
  <c r="L33" i="40"/>
  <c r="AQ33" i="40" s="1"/>
  <c r="L31" i="40"/>
  <c r="AQ31" i="40" s="1"/>
  <c r="DP34" i="8"/>
  <c r="AP49" i="76"/>
  <c r="AO46" i="76"/>
  <c r="AJ46" i="76"/>
  <c r="AG46" i="76"/>
  <c r="D43" i="78"/>
  <c r="D38" i="78"/>
  <c r="AL48" i="76"/>
  <c r="AQ48" i="76" s="1"/>
  <c r="AL47" i="76"/>
  <c r="AQ47" i="76" s="1"/>
  <c r="D39" i="78"/>
  <c r="AL50" i="76"/>
  <c r="AQ50" i="76" s="1"/>
  <c r="D40" i="78"/>
  <c r="AO50" i="76"/>
  <c r="AG50" i="76"/>
  <c r="AJ50" i="76"/>
  <c r="AJ44" i="76"/>
  <c r="AG44" i="76"/>
  <c r="AO44" i="76"/>
  <c r="D41" i="78"/>
  <c r="AJ45" i="76"/>
  <c r="AG45" i="76"/>
  <c r="AO45" i="76"/>
  <c r="AL46" i="76"/>
  <c r="AQ46" i="76" s="1"/>
  <c r="D37" i="78"/>
  <c r="AJ47" i="76"/>
  <c r="AO47" i="76"/>
  <c r="AG47" i="76"/>
  <c r="AO48" i="76"/>
  <c r="AG48" i="76"/>
  <c r="AJ48" i="76"/>
  <c r="Y44" i="76"/>
  <c r="AF24" i="44"/>
  <c r="AF25" i="44"/>
  <c r="AJ36" i="1" l="1"/>
  <c r="AO36" i="1" s="1"/>
  <c r="AH36" i="1"/>
  <c r="AI36" i="1"/>
  <c r="AE36" i="1"/>
  <c r="AM36" i="1"/>
  <c r="W32" i="1"/>
  <c r="X32" i="1" s="1"/>
  <c r="Y33" i="1"/>
  <c r="AC33" i="1" s="1"/>
  <c r="AQ33" i="1"/>
  <c r="AG34" i="1"/>
  <c r="AL42" i="76"/>
  <c r="AQ42" i="76" s="1"/>
  <c r="G35" i="78"/>
  <c r="C36" i="78"/>
  <c r="F36" i="78" s="1"/>
  <c r="AO43" i="40"/>
  <c r="AF35" i="78"/>
  <c r="AP25" i="44"/>
  <c r="AT25" i="44" s="1"/>
  <c r="AP24" i="44"/>
  <c r="AT24" i="44" s="1"/>
  <c r="AN24" i="44"/>
  <c r="AV24" i="44"/>
  <c r="AW24" i="44"/>
  <c r="AO22" i="44"/>
  <c r="AN25" i="44"/>
  <c r="AV25" i="44"/>
  <c r="AW25" i="44"/>
  <c r="AU21" i="44"/>
  <c r="AA21" i="44"/>
  <c r="AE21" i="44" s="1"/>
  <c r="AG22" i="44" s="1"/>
  <c r="AT44" i="76"/>
  <c r="AU44" i="76"/>
  <c r="AT47" i="76"/>
  <c r="AU47" i="76"/>
  <c r="AT50" i="76"/>
  <c r="AU50" i="76"/>
  <c r="AT46" i="76"/>
  <c r="AU46" i="76"/>
  <c r="AT45" i="76"/>
  <c r="AU45" i="76"/>
  <c r="AT48" i="76"/>
  <c r="AU48" i="76"/>
  <c r="AJ43" i="76"/>
  <c r="AC30" i="40"/>
  <c r="AR30" i="40"/>
  <c r="AS30" i="40"/>
  <c r="AR27" i="40"/>
  <c r="AS27" i="40"/>
  <c r="AC27" i="40"/>
  <c r="AR35" i="40"/>
  <c r="AS35" i="40"/>
  <c r="AC35" i="40"/>
  <c r="AC42" i="40"/>
  <c r="AR42" i="40"/>
  <c r="AS42" i="40"/>
  <c r="AR29" i="40"/>
  <c r="AC29" i="40"/>
  <c r="AS29" i="40"/>
  <c r="AC41" i="40"/>
  <c r="AS41" i="40"/>
  <c r="AR41" i="40"/>
  <c r="AC32" i="40"/>
  <c r="AS32" i="40"/>
  <c r="AR32" i="40"/>
  <c r="AR39" i="40"/>
  <c r="AC39" i="40"/>
  <c r="AS39" i="40"/>
  <c r="AR31" i="40"/>
  <c r="AS31" i="40"/>
  <c r="AC31" i="40"/>
  <c r="AC28" i="40"/>
  <c r="AR28" i="40"/>
  <c r="AS28" i="40"/>
  <c r="AR36" i="40"/>
  <c r="AC36" i="40"/>
  <c r="AS36" i="40"/>
  <c r="AC40" i="40"/>
  <c r="AS40" i="40"/>
  <c r="AR40" i="40"/>
  <c r="AC43" i="40"/>
  <c r="AR43" i="40"/>
  <c r="AS43" i="40"/>
  <c r="AS33" i="40"/>
  <c r="AC33" i="40"/>
  <c r="AR33" i="40"/>
  <c r="AR37" i="40"/>
  <c r="AC37" i="40"/>
  <c r="AS37" i="40"/>
  <c r="AR38" i="40"/>
  <c r="AS38" i="40"/>
  <c r="AC38" i="40"/>
  <c r="AR34" i="40"/>
  <c r="AS34" i="40"/>
  <c r="AC34" i="40"/>
  <c r="AI42" i="76"/>
  <c r="AE42" i="40"/>
  <c r="AH42" i="40" s="1"/>
  <c r="AK42" i="76"/>
  <c r="DP33" i="8"/>
  <c r="AP45" i="76"/>
  <c r="AN45" i="76"/>
  <c r="AP46" i="76"/>
  <c r="AN46" i="76"/>
  <c r="AP48" i="76"/>
  <c r="AN48" i="76"/>
  <c r="AP43" i="76"/>
  <c r="AP44" i="76"/>
  <c r="AN44" i="76"/>
  <c r="AN50" i="76"/>
  <c r="AP50" i="76"/>
  <c r="AN47" i="76"/>
  <c r="AP47" i="76"/>
  <c r="Y43" i="76"/>
  <c r="AN36" i="1" l="1"/>
  <c r="AL36" i="1"/>
  <c r="AP36" i="1" s="1"/>
  <c r="AK36" i="1"/>
  <c r="AR36" i="1"/>
  <c r="AS36" i="1"/>
  <c r="W31" i="1"/>
  <c r="X31" i="1" s="1"/>
  <c r="AG33" i="1"/>
  <c r="AQ32" i="1"/>
  <c r="Y32" i="1"/>
  <c r="AC32" i="1" s="1"/>
  <c r="C35" i="78"/>
  <c r="F35" i="78" s="1"/>
  <c r="AF42" i="76"/>
  <c r="AO42" i="76" s="1"/>
  <c r="AO42" i="40"/>
  <c r="AO41" i="40"/>
  <c r="G34" i="78"/>
  <c r="D36" i="78"/>
  <c r="AL43" i="76"/>
  <c r="AQ43" i="76" s="1"/>
  <c r="AF34" i="78"/>
  <c r="AQ22" i="44"/>
  <c r="AR22" i="44" s="1"/>
  <c r="AH22" i="44"/>
  <c r="AJ22" i="44"/>
  <c r="AM22" i="44"/>
  <c r="AS22" i="44" s="1"/>
  <c r="AL22" i="44"/>
  <c r="AO21" i="44"/>
  <c r="AG21" i="44"/>
  <c r="AG23" i="44"/>
  <c r="AA43" i="76"/>
  <c r="AE43" i="76" s="1"/>
  <c r="AN43" i="76" s="1"/>
  <c r="Z43" i="76"/>
  <c r="AS43" i="76" s="1"/>
  <c r="AP36" i="40"/>
  <c r="AF36" i="40"/>
  <c r="AK36" i="40"/>
  <c r="AP29" i="40"/>
  <c r="AF29" i="40"/>
  <c r="AK29" i="40"/>
  <c r="AF27" i="40"/>
  <c r="AP27" i="40"/>
  <c r="AK27" i="40"/>
  <c r="AP43" i="40"/>
  <c r="AF43" i="40"/>
  <c r="AK43" i="40"/>
  <c r="AF38" i="40"/>
  <c r="AK38" i="40"/>
  <c r="AP38" i="40"/>
  <c r="AK41" i="40"/>
  <c r="AP41" i="40"/>
  <c r="AF41" i="40"/>
  <c r="AP37" i="40"/>
  <c r="AK37" i="40"/>
  <c r="AF37" i="40"/>
  <c r="AF34" i="40"/>
  <c r="AK34" i="40"/>
  <c r="AP34" i="40"/>
  <c r="AK31" i="40"/>
  <c r="AF31" i="40"/>
  <c r="AP31" i="40"/>
  <c r="AP32" i="40"/>
  <c r="AF32" i="40"/>
  <c r="AK32" i="40"/>
  <c r="AP40" i="40"/>
  <c r="AK40" i="40"/>
  <c r="AF40" i="40"/>
  <c r="AP42" i="40"/>
  <c r="AF42" i="40"/>
  <c r="AK42" i="40"/>
  <c r="AK39" i="40"/>
  <c r="AP39" i="40"/>
  <c r="AF39" i="40"/>
  <c r="AP28" i="40"/>
  <c r="AF28" i="40"/>
  <c r="AK28" i="40"/>
  <c r="AP33" i="40"/>
  <c r="AF33" i="40"/>
  <c r="AK33" i="40"/>
  <c r="AP35" i="40"/>
  <c r="AF35" i="40"/>
  <c r="AK35" i="40"/>
  <c r="AP30" i="40"/>
  <c r="AK30" i="40"/>
  <c r="AF30" i="40"/>
  <c r="AE41" i="40"/>
  <c r="AH41" i="40" s="1"/>
  <c r="AI41" i="76"/>
  <c r="AK41" i="76"/>
  <c r="DP32" i="8"/>
  <c r="Y42" i="76"/>
  <c r="AF22" i="44"/>
  <c r="W30" i="1" l="1"/>
  <c r="W29" i="1" s="1"/>
  <c r="Y31" i="1"/>
  <c r="AC31" i="1" s="1"/>
  <c r="AQ31" i="1"/>
  <c r="AG32" i="1"/>
  <c r="D35" i="78"/>
  <c r="AJ42" i="76"/>
  <c r="G32" i="78"/>
  <c r="C34" i="78"/>
  <c r="F34" i="78" s="1"/>
  <c r="AF41" i="76"/>
  <c r="AO41" i="76" s="1"/>
  <c r="AL41" i="76"/>
  <c r="AQ41" i="76" s="1"/>
  <c r="AE40" i="40"/>
  <c r="AH40" i="40" s="1"/>
  <c r="G33" i="78"/>
  <c r="AL40" i="76"/>
  <c r="AQ40" i="76" s="1"/>
  <c r="AF33" i="78"/>
  <c r="AP22" i="44"/>
  <c r="AT22" i="44" s="1"/>
  <c r="AJ21" i="44"/>
  <c r="AM21" i="44"/>
  <c r="AS21" i="44" s="1"/>
  <c r="U14" i="44"/>
  <c r="AQ21" i="44"/>
  <c r="AR21" i="44" s="1"/>
  <c r="AH21" i="44"/>
  <c r="AL21" i="44"/>
  <c r="AN22" i="44"/>
  <c r="AW22" i="44"/>
  <c r="AV22" i="44"/>
  <c r="AM23" i="44"/>
  <c r="AS23" i="44" s="1"/>
  <c r="AL23" i="44"/>
  <c r="AJ23" i="44"/>
  <c r="AQ23" i="44"/>
  <c r="AR23" i="44" s="1"/>
  <c r="AH23" i="44"/>
  <c r="J36" i="78"/>
  <c r="AG43" i="76"/>
  <c r="AM43" i="76" s="1"/>
  <c r="AA42" i="76"/>
  <c r="AE42" i="76" s="1"/>
  <c r="J35" i="78" s="1"/>
  <c r="Z42" i="76"/>
  <c r="AS42" i="76" s="1"/>
  <c r="DP31" i="8"/>
  <c r="AP42" i="76"/>
  <c r="AK40" i="76"/>
  <c r="Y41" i="76"/>
  <c r="AF21" i="44"/>
  <c r="AF23" i="44"/>
  <c r="AG35" i="78" l="1"/>
  <c r="AG34" i="78"/>
  <c r="X30" i="1"/>
  <c r="Y30" i="1" s="1"/>
  <c r="AC30" i="1" s="1"/>
  <c r="AG31" i="1"/>
  <c r="X29" i="1"/>
  <c r="W28" i="1"/>
  <c r="D34" i="78"/>
  <c r="AI40" i="76"/>
  <c r="AJ41" i="76"/>
  <c r="C33" i="78"/>
  <c r="F33" i="78" s="1"/>
  <c r="AO40" i="40"/>
  <c r="AF40" i="76"/>
  <c r="AO40" i="76" s="1"/>
  <c r="AL39" i="76"/>
  <c r="AQ39" i="76" s="1"/>
  <c r="AO39" i="40"/>
  <c r="AF32" i="78"/>
  <c r="AP21" i="44"/>
  <c r="AT21" i="44" s="1"/>
  <c r="AP23" i="44"/>
  <c r="AT23" i="44" s="1"/>
  <c r="AN21" i="44"/>
  <c r="AW21" i="44"/>
  <c r="AV21" i="44"/>
  <c r="AN23" i="44"/>
  <c r="AV23" i="44"/>
  <c r="AW23" i="44"/>
  <c r="AN42" i="76"/>
  <c r="AG42" i="76"/>
  <c r="AM42" i="76" s="1"/>
  <c r="AT43" i="76"/>
  <c r="AU43" i="76"/>
  <c r="AA41" i="76"/>
  <c r="AE41" i="76" s="1"/>
  <c r="J34" i="78" s="1"/>
  <c r="Z41" i="76"/>
  <c r="AS41" i="76" s="1"/>
  <c r="AP41" i="76"/>
  <c r="AI39" i="76"/>
  <c r="AE39" i="40"/>
  <c r="AH39" i="40" s="1"/>
  <c r="AF39" i="76"/>
  <c r="AK39" i="76"/>
  <c r="C32" i="78"/>
  <c r="F32" i="78" s="1"/>
  <c r="Y40" i="76"/>
  <c r="AG33" i="78" l="1"/>
  <c r="AQ30" i="1"/>
  <c r="AQ29" i="1"/>
  <c r="Y29" i="1"/>
  <c r="AC29" i="1" s="1"/>
  <c r="AG30" i="1"/>
  <c r="X28" i="1"/>
  <c r="W27" i="1"/>
  <c r="AE38" i="40"/>
  <c r="AH38" i="40" s="1"/>
  <c r="G31" i="78"/>
  <c r="AJ40" i="76"/>
  <c r="D33" i="78"/>
  <c r="AF31" i="78"/>
  <c r="AG41" i="76"/>
  <c r="AT41" i="76" s="1"/>
  <c r="AN41" i="76"/>
  <c r="AT42" i="76"/>
  <c r="AU42" i="76"/>
  <c r="AA40" i="76"/>
  <c r="AE40" i="76" s="1"/>
  <c r="J33" i="78" s="1"/>
  <c r="Z40" i="76"/>
  <c r="AS40" i="76" s="1"/>
  <c r="D32" i="78"/>
  <c r="AJ39" i="76"/>
  <c r="AO39" i="76"/>
  <c r="AP39" i="76" s="1"/>
  <c r="AP40" i="76"/>
  <c r="Y39" i="76"/>
  <c r="AG32" i="78" l="1"/>
  <c r="AG29" i="1"/>
  <c r="Y28" i="1"/>
  <c r="AC28" i="1" s="1"/>
  <c r="AQ28" i="1"/>
  <c r="X27" i="1"/>
  <c r="W26" i="1"/>
  <c r="AI38" i="76"/>
  <c r="AI37" i="76"/>
  <c r="G30" i="78"/>
  <c r="AM41" i="76"/>
  <c r="AU41" i="76"/>
  <c r="AG40" i="76"/>
  <c r="AN40" i="76"/>
  <c r="DP28" i="8"/>
  <c r="DP30" i="8"/>
  <c r="DP29" i="8"/>
  <c r="AA39" i="76"/>
  <c r="AE39" i="76" s="1"/>
  <c r="J32" i="78" s="1"/>
  <c r="Z39" i="76"/>
  <c r="AS39" i="76" s="1"/>
  <c r="Y38" i="76"/>
  <c r="AG31" i="78" l="1"/>
  <c r="AQ27" i="1"/>
  <c r="Y27" i="1"/>
  <c r="AC27" i="1" s="1"/>
  <c r="AG28" i="1"/>
  <c r="X26" i="1"/>
  <c r="W25" i="1"/>
  <c r="AE37" i="40"/>
  <c r="AH37" i="40" s="1"/>
  <c r="AI36" i="76"/>
  <c r="G29" i="78"/>
  <c r="AE35" i="40"/>
  <c r="AH35" i="40" s="1"/>
  <c r="G28" i="78"/>
  <c r="AF36" i="76"/>
  <c r="AT40" i="76"/>
  <c r="AU40" i="76"/>
  <c r="AM40" i="76"/>
  <c r="AK36" i="76"/>
  <c r="AK37" i="76"/>
  <c r="AK38" i="76"/>
  <c r="AF38" i="76"/>
  <c r="C31" i="78"/>
  <c r="F31" i="78" s="1"/>
  <c r="AF37" i="76"/>
  <c r="C30" i="78"/>
  <c r="F30" i="78" s="1"/>
  <c r="Y37" i="76"/>
  <c r="Z38" i="76"/>
  <c r="AS38" i="76" s="1"/>
  <c r="AA38" i="76"/>
  <c r="AE38" i="76" s="1"/>
  <c r="J31" i="78" s="1"/>
  <c r="AG39" i="76"/>
  <c r="AN39" i="76"/>
  <c r="AQ26" i="1" l="1"/>
  <c r="Y26" i="1"/>
  <c r="AC26" i="1" s="1"/>
  <c r="AG27" i="1"/>
  <c r="X25" i="1"/>
  <c r="W24" i="1"/>
  <c r="AE36" i="40"/>
  <c r="AH36" i="40" s="1"/>
  <c r="AI35" i="76"/>
  <c r="AE34" i="40"/>
  <c r="AH34" i="40" s="1"/>
  <c r="G27" i="78"/>
  <c r="C29" i="78"/>
  <c r="F29" i="78" s="1"/>
  <c r="AF28" i="78" s="1"/>
  <c r="AL36" i="76"/>
  <c r="AQ36" i="76" s="1"/>
  <c r="AF30" i="78"/>
  <c r="AG30" i="78" s="1"/>
  <c r="AF29" i="78"/>
  <c r="AT39" i="76"/>
  <c r="AU39" i="76"/>
  <c r="AI34" i="76"/>
  <c r="AO37" i="40"/>
  <c r="AL37" i="76"/>
  <c r="AQ37" i="76" s="1"/>
  <c r="AJ36" i="76"/>
  <c r="AO36" i="76"/>
  <c r="AP36" i="76" s="1"/>
  <c r="AL38" i="76"/>
  <c r="AQ38" i="76" s="1"/>
  <c r="AO38" i="40"/>
  <c r="D30" i="78"/>
  <c r="D31" i="78"/>
  <c r="AJ37" i="76"/>
  <c r="AO37" i="76"/>
  <c r="AP37" i="76" s="1"/>
  <c r="AO38" i="76"/>
  <c r="AP38" i="76" s="1"/>
  <c r="AJ38" i="76"/>
  <c r="AM39" i="76"/>
  <c r="AG38" i="76"/>
  <c r="Z37" i="76"/>
  <c r="AS37" i="76" s="1"/>
  <c r="AA37" i="76"/>
  <c r="AE37" i="76" s="1"/>
  <c r="J30" i="78" s="1"/>
  <c r="Y36" i="76"/>
  <c r="AQ25" i="1" l="1"/>
  <c r="Y25" i="1"/>
  <c r="AC25" i="1" s="1"/>
  <c r="AG26" i="1"/>
  <c r="X24" i="1"/>
  <c r="W23" i="1"/>
  <c r="AE33" i="40"/>
  <c r="AH33" i="40" s="1"/>
  <c r="G26" i="78"/>
  <c r="AO36" i="40"/>
  <c r="D29" i="78"/>
  <c r="AG29" i="78"/>
  <c r="AT38" i="76"/>
  <c r="AU38" i="76"/>
  <c r="AN38" i="76"/>
  <c r="AM38" i="76"/>
  <c r="AA36" i="76"/>
  <c r="AE36" i="76" s="1"/>
  <c r="J29" i="78" s="1"/>
  <c r="Z36" i="76"/>
  <c r="AS36" i="76" s="1"/>
  <c r="Y35" i="76"/>
  <c r="AG37" i="76"/>
  <c r="AN37" i="76"/>
  <c r="AR37" i="76" s="1"/>
  <c r="AG28" i="78" l="1"/>
  <c r="AQ24" i="1"/>
  <c r="Y24" i="1"/>
  <c r="AC24" i="1" s="1"/>
  <c r="AG25" i="1"/>
  <c r="X23" i="1"/>
  <c r="W22" i="1"/>
  <c r="X22" i="1" s="1"/>
  <c r="AI33" i="76"/>
  <c r="AT37" i="76"/>
  <c r="AU37" i="76"/>
  <c r="AM37" i="76"/>
  <c r="AG36" i="76"/>
  <c r="AN36" i="76"/>
  <c r="AR36" i="76" s="1"/>
  <c r="AA35" i="76"/>
  <c r="AE35" i="76" s="1"/>
  <c r="J28" i="78" s="1"/>
  <c r="Z35" i="76"/>
  <c r="AS35" i="76" s="1"/>
  <c r="Y34" i="76"/>
  <c r="AG24" i="1" l="1"/>
  <c r="AQ22" i="1"/>
  <c r="Y22" i="1"/>
  <c r="AC22" i="1" s="1"/>
  <c r="AQ23" i="1"/>
  <c r="Y23" i="1"/>
  <c r="AC23" i="1" s="1"/>
  <c r="DP23" i="8" s="1"/>
  <c r="G24" i="78"/>
  <c r="AI32" i="76"/>
  <c r="G25" i="78"/>
  <c r="AT36" i="76"/>
  <c r="AU36" i="76"/>
  <c r="Z34" i="76"/>
  <c r="AS34" i="76" s="1"/>
  <c r="Y33" i="76"/>
  <c r="AA34" i="76"/>
  <c r="AE34" i="76" s="1"/>
  <c r="J27" i="78" s="1"/>
  <c r="AM36" i="76"/>
  <c r="DP27" i="8" l="1"/>
  <c r="DP26" i="8"/>
  <c r="C28" i="78"/>
  <c r="AF34" i="76"/>
  <c r="AG34" i="76" s="1"/>
  <c r="AF33" i="76"/>
  <c r="C25" i="78"/>
  <c r="F25" i="78" s="1"/>
  <c r="C24" i="78"/>
  <c r="F24" i="78" s="1"/>
  <c r="DP25" i="8"/>
  <c r="DP24" i="8"/>
  <c r="AG23" i="1"/>
  <c r="AG22" i="1"/>
  <c r="AE32" i="40"/>
  <c r="AH32" i="40" s="1"/>
  <c r="AI31" i="76"/>
  <c r="AE31" i="40"/>
  <c r="AH31" i="40" s="1"/>
  <c r="DP22" i="8"/>
  <c r="Y32" i="76"/>
  <c r="Z33" i="76"/>
  <c r="AS33" i="76" s="1"/>
  <c r="AA33" i="76"/>
  <c r="AE33" i="76" s="1"/>
  <c r="J26" i="78" s="1"/>
  <c r="F28" i="78" l="1"/>
  <c r="C27" i="78"/>
  <c r="AF35" i="76"/>
  <c r="AO35" i="76" s="1"/>
  <c r="C26" i="78"/>
  <c r="F26" i="78" s="1"/>
  <c r="AF31" i="76"/>
  <c r="AJ31" i="76" s="1"/>
  <c r="AE30" i="1"/>
  <c r="AM30" i="1"/>
  <c r="AJ30" i="1"/>
  <c r="AO30" i="1" s="1"/>
  <c r="AH30" i="1"/>
  <c r="AI30" i="1"/>
  <c r="AK30" i="76" s="1"/>
  <c r="AJ31" i="1"/>
  <c r="AO31" i="1" s="1"/>
  <c r="AO31" i="40" s="1"/>
  <c r="AE31" i="1"/>
  <c r="AH31" i="1"/>
  <c r="AI31" i="1"/>
  <c r="AK31" i="76" s="1"/>
  <c r="AM31" i="1"/>
  <c r="D24" i="78" s="1"/>
  <c r="AJ33" i="1"/>
  <c r="AO33" i="1" s="1"/>
  <c r="AO33" i="40" s="1"/>
  <c r="AM33" i="1"/>
  <c r="D26" i="78" s="1"/>
  <c r="AE33" i="1"/>
  <c r="AH33" i="1"/>
  <c r="AI33" i="1"/>
  <c r="AK33" i="76" s="1"/>
  <c r="AJ32" i="1"/>
  <c r="AO32" i="1" s="1"/>
  <c r="AO32" i="40" s="1"/>
  <c r="AH32" i="1"/>
  <c r="AI32" i="1"/>
  <c r="AK32" i="76" s="1"/>
  <c r="AE32" i="1"/>
  <c r="AM32" i="1"/>
  <c r="D25" i="78" s="1"/>
  <c r="AF32" i="76"/>
  <c r="AJ26" i="1"/>
  <c r="AO26" i="1" s="1"/>
  <c r="AE26" i="1"/>
  <c r="AH26" i="1"/>
  <c r="AM26" i="1"/>
  <c r="AI26" i="1"/>
  <c r="AJ34" i="1"/>
  <c r="AO34" i="1" s="1"/>
  <c r="AO34" i="40" s="1"/>
  <c r="AH34" i="1"/>
  <c r="AI34" i="1"/>
  <c r="AK34" i="76" s="1"/>
  <c r="AM34" i="1"/>
  <c r="AE34" i="1"/>
  <c r="AJ27" i="1"/>
  <c r="AO27" i="1" s="1"/>
  <c r="AH27" i="1"/>
  <c r="AI27" i="1"/>
  <c r="AE27" i="1"/>
  <c r="AM27" i="1"/>
  <c r="AJ35" i="1"/>
  <c r="AO35" i="1" s="1"/>
  <c r="AO35" i="40" s="1"/>
  <c r="AM35" i="1"/>
  <c r="AH35" i="1"/>
  <c r="AE35" i="1"/>
  <c r="AI35" i="1"/>
  <c r="AK35" i="76" s="1"/>
  <c r="AJ28" i="1"/>
  <c r="AO28" i="1" s="1"/>
  <c r="AH28" i="1"/>
  <c r="AI28" i="1"/>
  <c r="AM28" i="1"/>
  <c r="AE28" i="1"/>
  <c r="AH29" i="1"/>
  <c r="AE29" i="1"/>
  <c r="AJ29" i="1"/>
  <c r="AO29" i="1" s="1"/>
  <c r="AM29" i="1"/>
  <c r="AI29" i="1"/>
  <c r="AM24" i="1"/>
  <c r="AH24" i="1"/>
  <c r="AE24" i="1"/>
  <c r="AI24" i="1"/>
  <c r="AJ24" i="1"/>
  <c r="AO24" i="1" s="1"/>
  <c r="AH22" i="1"/>
  <c r="AI22" i="1"/>
  <c r="AH25" i="1"/>
  <c r="AE25" i="1"/>
  <c r="AI25" i="1"/>
  <c r="AJ25" i="1"/>
  <c r="AO25" i="1" s="1"/>
  <c r="AM25" i="1"/>
  <c r="AJ23" i="1"/>
  <c r="AO23" i="1" s="1"/>
  <c r="AH23" i="1"/>
  <c r="AI23" i="1"/>
  <c r="AM23" i="1"/>
  <c r="AE23" i="1"/>
  <c r="AI29" i="76"/>
  <c r="G22" i="78"/>
  <c r="AE30" i="40"/>
  <c r="AH30" i="40" s="1"/>
  <c r="G23" i="78"/>
  <c r="AF26" i="78"/>
  <c r="AG26" i="78" s="1"/>
  <c r="AF23" i="78"/>
  <c r="AF25" i="78"/>
  <c r="AG25" i="78" s="1"/>
  <c r="AF27" i="78"/>
  <c r="AG27" i="78" s="1"/>
  <c r="AF24" i="78"/>
  <c r="AT34" i="76"/>
  <c r="AU34" i="76"/>
  <c r="AO33" i="76"/>
  <c r="AP33" i="76" s="1"/>
  <c r="AJ33" i="76"/>
  <c r="AJ34" i="76"/>
  <c r="AO34" i="76"/>
  <c r="AM34" i="76"/>
  <c r="AG33" i="76"/>
  <c r="AA32" i="76"/>
  <c r="AE32" i="76" s="1"/>
  <c r="J25" i="78" s="1"/>
  <c r="Y31" i="76"/>
  <c r="Z32" i="76"/>
  <c r="AS32" i="76" s="1"/>
  <c r="F27" i="78" l="1"/>
  <c r="AO31" i="76"/>
  <c r="AP31" i="76" s="1"/>
  <c r="AL34" i="76"/>
  <c r="AQ34" i="76" s="1"/>
  <c r="AG35" i="76"/>
  <c r="AM35" i="76" s="1"/>
  <c r="AL35" i="76"/>
  <c r="AQ35" i="76" s="1"/>
  <c r="AJ35" i="76"/>
  <c r="AL30" i="76"/>
  <c r="AQ30" i="76" s="1"/>
  <c r="AL33" i="76"/>
  <c r="AQ33" i="76" s="1"/>
  <c r="AL31" i="76"/>
  <c r="AQ31" i="76" s="1"/>
  <c r="AL32" i="76"/>
  <c r="AQ32" i="76" s="1"/>
  <c r="AK29" i="1"/>
  <c r="AR29" i="1"/>
  <c r="AS29" i="1"/>
  <c r="AS35" i="1"/>
  <c r="AK35" i="1"/>
  <c r="AR35" i="1"/>
  <c r="AK34" i="1"/>
  <c r="AR34" i="1"/>
  <c r="AS34" i="1"/>
  <c r="AR26" i="1"/>
  <c r="AS26" i="1"/>
  <c r="AK26" i="1"/>
  <c r="AK31" i="1"/>
  <c r="AR31" i="1"/>
  <c r="AS31" i="1"/>
  <c r="AN28" i="1"/>
  <c r="AL28" i="1"/>
  <c r="AP28" i="1" s="1"/>
  <c r="AO32" i="76"/>
  <c r="AP32" i="76" s="1"/>
  <c r="AJ32" i="76"/>
  <c r="AS33" i="1"/>
  <c r="AR33" i="1"/>
  <c r="AK33" i="1"/>
  <c r="AL35" i="1"/>
  <c r="AP35" i="1" s="1"/>
  <c r="AN35" i="1"/>
  <c r="D28" i="78"/>
  <c r="AL27" i="1"/>
  <c r="AP27" i="1" s="1"/>
  <c r="AN27" i="1"/>
  <c r="AL32" i="1"/>
  <c r="AP32" i="1" s="1"/>
  <c r="AN32" i="1"/>
  <c r="AL33" i="1"/>
  <c r="AP33" i="1" s="1"/>
  <c r="AN33" i="1"/>
  <c r="AK27" i="1"/>
  <c r="AR27" i="1"/>
  <c r="AS27" i="1"/>
  <c r="AK32" i="1"/>
  <c r="AS32" i="1"/>
  <c r="AR32" i="1"/>
  <c r="AK28" i="1"/>
  <c r="AR28" i="1"/>
  <c r="AS28" i="1"/>
  <c r="AL29" i="1"/>
  <c r="AP29" i="1" s="1"/>
  <c r="AN29" i="1"/>
  <c r="AL31" i="1"/>
  <c r="AP31" i="1" s="1"/>
  <c r="AN31" i="1"/>
  <c r="AL30" i="1"/>
  <c r="AP30" i="1" s="1"/>
  <c r="AN30" i="1"/>
  <c r="AN34" i="1"/>
  <c r="AL34" i="1"/>
  <c r="AP34" i="1" s="1"/>
  <c r="D27" i="78"/>
  <c r="AL26" i="1"/>
  <c r="AP26" i="1" s="1"/>
  <c r="AN26" i="1"/>
  <c r="AR30" i="1"/>
  <c r="AK30" i="1"/>
  <c r="AS30" i="1"/>
  <c r="AL25" i="1"/>
  <c r="AP25" i="1" s="1"/>
  <c r="AN25" i="1"/>
  <c r="AN22" i="1"/>
  <c r="AK23" i="1"/>
  <c r="AS23" i="1"/>
  <c r="AR23" i="1"/>
  <c r="AK25" i="1"/>
  <c r="AR25" i="1"/>
  <c r="AS25" i="1"/>
  <c r="AL23" i="1"/>
  <c r="AP23" i="1" s="1"/>
  <c r="AN23" i="1"/>
  <c r="AK24" i="1"/>
  <c r="AS24" i="1"/>
  <c r="AR24" i="1"/>
  <c r="AK22" i="1"/>
  <c r="AL24" i="1"/>
  <c r="AP24" i="1" s="1"/>
  <c r="AN24" i="1"/>
  <c r="AE29" i="40"/>
  <c r="AH29" i="40" s="1"/>
  <c r="AI28" i="76"/>
  <c r="G21" i="78"/>
  <c r="AI30" i="76"/>
  <c r="C23" i="78"/>
  <c r="F23" i="78" s="1"/>
  <c r="AF22" i="78" s="1"/>
  <c r="AF30" i="76"/>
  <c r="AJ30" i="76" s="1"/>
  <c r="AO30" i="40"/>
  <c r="AG24" i="78"/>
  <c r="AT33" i="76"/>
  <c r="AU33" i="76"/>
  <c r="AN33" i="76"/>
  <c r="AR33" i="76" s="1"/>
  <c r="AE28" i="40"/>
  <c r="AH28" i="40" s="1"/>
  <c r="AP35" i="76"/>
  <c r="AN35" i="76"/>
  <c r="AR35" i="76" s="1"/>
  <c r="AP34" i="76"/>
  <c r="AN34" i="76"/>
  <c r="AR34" i="76" s="1"/>
  <c r="AM33" i="76"/>
  <c r="AG32" i="76"/>
  <c r="Z31" i="76"/>
  <c r="AS31" i="76" s="1"/>
  <c r="AA31" i="76"/>
  <c r="AE31" i="76" s="1"/>
  <c r="J24" i="78" s="1"/>
  <c r="Y30" i="76"/>
  <c r="AG23" i="78" l="1"/>
  <c r="AU35" i="76"/>
  <c r="AT35" i="76"/>
  <c r="AN32" i="76"/>
  <c r="AR32" i="76" s="1"/>
  <c r="AI27" i="76"/>
  <c r="G20" i="78"/>
  <c r="AO30" i="76"/>
  <c r="AP30" i="76" s="1"/>
  <c r="D23" i="78"/>
  <c r="AT32" i="76"/>
  <c r="AU32" i="76"/>
  <c r="DP20" i="8"/>
  <c r="DP21" i="8"/>
  <c r="DP19" i="8"/>
  <c r="Z30" i="76"/>
  <c r="AS30" i="76" s="1"/>
  <c r="AA30" i="76"/>
  <c r="AE30" i="76" s="1"/>
  <c r="J23" i="78" s="1"/>
  <c r="Y29" i="76"/>
  <c r="AG31" i="76"/>
  <c r="AN31" i="76"/>
  <c r="AR31" i="76" s="1"/>
  <c r="AM32" i="76"/>
  <c r="AG22" i="78" l="1"/>
  <c r="AE27" i="40"/>
  <c r="AH27" i="40" s="1"/>
  <c r="AE26" i="40"/>
  <c r="G19" i="78"/>
  <c r="AT31" i="76"/>
  <c r="AU31" i="76"/>
  <c r="AK28" i="76"/>
  <c r="AI26" i="76"/>
  <c r="AK29" i="76"/>
  <c r="AK27" i="76"/>
  <c r="AF28" i="76"/>
  <c r="C21" i="78"/>
  <c r="F21" i="78" s="1"/>
  <c r="AF27" i="76"/>
  <c r="C20" i="78"/>
  <c r="F20" i="78" s="1"/>
  <c r="AF29" i="76"/>
  <c r="C22" i="78"/>
  <c r="F22" i="78" s="1"/>
  <c r="AM31" i="76"/>
  <c r="Z29" i="76"/>
  <c r="AS29" i="76" s="1"/>
  <c r="Y28" i="76"/>
  <c r="AA29" i="76"/>
  <c r="AE29" i="76" s="1"/>
  <c r="J22" i="78" s="1"/>
  <c r="AG30" i="76"/>
  <c r="AN30" i="76"/>
  <c r="AR30" i="76" s="1"/>
  <c r="AI25" i="76" l="1"/>
  <c r="G18" i="78"/>
  <c r="AF19" i="78"/>
  <c r="AF20" i="78"/>
  <c r="AF21" i="78"/>
  <c r="AG21" i="78" s="1"/>
  <c r="AT30" i="76"/>
  <c r="AU30" i="76"/>
  <c r="AO29" i="76"/>
  <c r="AP29" i="76" s="1"/>
  <c r="AJ29" i="76"/>
  <c r="D21" i="78"/>
  <c r="AJ27" i="76"/>
  <c r="AO27" i="76"/>
  <c r="AP27" i="76" s="1"/>
  <c r="D20" i="78"/>
  <c r="AL28" i="76"/>
  <c r="AQ28" i="76" s="1"/>
  <c r="AO28" i="40"/>
  <c r="AL27" i="76"/>
  <c r="AQ27" i="76" s="1"/>
  <c r="AO27" i="40"/>
  <c r="AO29" i="40"/>
  <c r="AL29" i="76"/>
  <c r="AQ29" i="76" s="1"/>
  <c r="DP17" i="8"/>
  <c r="D22" i="78"/>
  <c r="AJ28" i="76"/>
  <c r="AO28" i="76"/>
  <c r="AP28" i="76" s="1"/>
  <c r="AG29" i="76"/>
  <c r="AA28" i="76"/>
  <c r="AE28" i="76" s="1"/>
  <c r="J21" i="78" s="1"/>
  <c r="Z28" i="76"/>
  <c r="AS28" i="76" s="1"/>
  <c r="Y27" i="76"/>
  <c r="AM30" i="76"/>
  <c r="AE25" i="40" l="1"/>
  <c r="G17" i="78"/>
  <c r="AE24" i="40"/>
  <c r="DP18" i="8"/>
  <c r="AG20" i="78"/>
  <c r="AJ25" i="40"/>
  <c r="AG25" i="40" s="1"/>
  <c r="AO25" i="40"/>
  <c r="AL25" i="76"/>
  <c r="AQ25" i="76" s="1"/>
  <c r="AT29" i="76"/>
  <c r="AU29" i="76"/>
  <c r="AK25" i="76"/>
  <c r="AN29" i="76"/>
  <c r="AR29" i="76" s="1"/>
  <c r="AF25" i="76"/>
  <c r="C18" i="78"/>
  <c r="F18" i="78" s="1"/>
  <c r="W21" i="1"/>
  <c r="Z27" i="76"/>
  <c r="AS27" i="76" s="1"/>
  <c r="AA27" i="76"/>
  <c r="AE27" i="76" s="1"/>
  <c r="J20" i="78" s="1"/>
  <c r="Y26" i="76"/>
  <c r="AM29" i="76"/>
  <c r="AG28" i="76"/>
  <c r="AN28" i="76"/>
  <c r="AR28" i="76" s="1"/>
  <c r="AG19" i="78" l="1"/>
  <c r="AK26" i="76"/>
  <c r="AI24" i="76"/>
  <c r="AJ26" i="40"/>
  <c r="AG26" i="40" s="1"/>
  <c r="AF26" i="76"/>
  <c r="C19" i="78"/>
  <c r="F19" i="78" s="1"/>
  <c r="AF18" i="78" s="1"/>
  <c r="AK25" i="40"/>
  <c r="AH25" i="40"/>
  <c r="AI25" i="40"/>
  <c r="AR25" i="40" s="1"/>
  <c r="AF17" i="78"/>
  <c r="AT28" i="76"/>
  <c r="AU28" i="76"/>
  <c r="X21" i="1"/>
  <c r="AL25" i="40"/>
  <c r="D18" i="78"/>
  <c r="AO25" i="76"/>
  <c r="AP25" i="76" s="1"/>
  <c r="AJ25" i="76"/>
  <c r="AA26" i="76"/>
  <c r="AE26" i="76" s="1"/>
  <c r="J19" i="78" s="1"/>
  <c r="Z26" i="76"/>
  <c r="AS26" i="76" s="1"/>
  <c r="Y25" i="76"/>
  <c r="AG27" i="76"/>
  <c r="AN27" i="76"/>
  <c r="AR27" i="76" s="1"/>
  <c r="AM28" i="76"/>
  <c r="AL26" i="40" l="1"/>
  <c r="AP26" i="40" s="1"/>
  <c r="AE23" i="40"/>
  <c r="G16" i="78"/>
  <c r="Y21" i="1"/>
  <c r="AC21" i="1" s="1"/>
  <c r="AQ21" i="1"/>
  <c r="AG18" i="78"/>
  <c r="AK26" i="40"/>
  <c r="AH26" i="40"/>
  <c r="AI26" i="40"/>
  <c r="AR26" i="40" s="1"/>
  <c r="D19" i="78"/>
  <c r="AO26" i="76"/>
  <c r="AP26" i="76" s="1"/>
  <c r="AJ26" i="76"/>
  <c r="AL26" i="76"/>
  <c r="AQ26" i="76" s="1"/>
  <c r="AO26" i="40"/>
  <c r="AT27" i="76"/>
  <c r="AU27" i="76"/>
  <c r="DP15" i="8"/>
  <c r="DP16" i="8"/>
  <c r="AN25" i="40"/>
  <c r="AS25" i="40" s="1"/>
  <c r="AP25" i="40"/>
  <c r="AM25" i="40"/>
  <c r="AA25" i="76"/>
  <c r="AE25" i="76" s="1"/>
  <c r="J18" i="78" s="1"/>
  <c r="Z25" i="76"/>
  <c r="AS25" i="76" s="1"/>
  <c r="Y24" i="76"/>
  <c r="AM27" i="76"/>
  <c r="AG26" i="76"/>
  <c r="AG17" i="78" l="1"/>
  <c r="AM22" i="1"/>
  <c r="AL22" i="1" s="1"/>
  <c r="AP22" i="1" s="1"/>
  <c r="AJ22" i="1"/>
  <c r="AO22" i="1" s="1"/>
  <c r="AE22" i="1"/>
  <c r="AN26" i="40"/>
  <c r="AS26" i="40" s="1"/>
  <c r="AM26" i="40"/>
  <c r="AI23" i="76"/>
  <c r="G15" i="78"/>
  <c r="G14" i="78"/>
  <c r="AE21" i="1"/>
  <c r="DP14" i="8"/>
  <c r="AI22" i="76"/>
  <c r="AG21" i="1"/>
  <c r="AI21" i="76" s="1"/>
  <c r="AN26" i="76"/>
  <c r="AR26" i="76" s="1"/>
  <c r="DP13" i="8"/>
  <c r="AT26" i="76"/>
  <c r="AU26" i="76"/>
  <c r="AK24" i="76"/>
  <c r="AK23" i="76"/>
  <c r="AF23" i="76"/>
  <c r="C16" i="78"/>
  <c r="F16" i="78" s="1"/>
  <c r="AF24" i="76"/>
  <c r="C17" i="78"/>
  <c r="F17" i="78" s="1"/>
  <c r="Y23" i="76"/>
  <c r="AA24" i="76"/>
  <c r="AE24" i="76" s="1"/>
  <c r="J17" i="78" s="1"/>
  <c r="Z24" i="76"/>
  <c r="AS24" i="76" s="1"/>
  <c r="AG25" i="76"/>
  <c r="AN25" i="76"/>
  <c r="AR25" i="76" s="1"/>
  <c r="AM26" i="76"/>
  <c r="CP136" i="8" l="1"/>
  <c r="CP132" i="8"/>
  <c r="CP128" i="8"/>
  <c r="CP124" i="8"/>
  <c r="CP120" i="8"/>
  <c r="CP116" i="8"/>
  <c r="CP112" i="8"/>
  <c r="CP108" i="8"/>
  <c r="CP104" i="8"/>
  <c r="CP100" i="8"/>
  <c r="CP48" i="8"/>
  <c r="CP96" i="8"/>
  <c r="CP92" i="8"/>
  <c r="CP44" i="8"/>
  <c r="CP88" i="8"/>
  <c r="CP40" i="8"/>
  <c r="CP84" i="8"/>
  <c r="CP36" i="8"/>
  <c r="CP80" i="8"/>
  <c r="CP32" i="8"/>
  <c r="CP76" i="8"/>
  <c r="CP72" i="8"/>
  <c r="CP28" i="8"/>
  <c r="CP68" i="8"/>
  <c r="CP24" i="8"/>
  <c r="CP64" i="8"/>
  <c r="CP60" i="8"/>
  <c r="CP20" i="8"/>
  <c r="CP56" i="8"/>
  <c r="CP16" i="8"/>
  <c r="CP14" i="8" s="1"/>
  <c r="CP52" i="8"/>
  <c r="AS22" i="1"/>
  <c r="AR22" i="1"/>
  <c r="AE22" i="40"/>
  <c r="AE21" i="40"/>
  <c r="AJ21" i="1"/>
  <c r="AL21" i="76" s="1"/>
  <c r="AQ21" i="76" s="1"/>
  <c r="AK22" i="76"/>
  <c r="AI21" i="1"/>
  <c r="AK21" i="76" s="1"/>
  <c r="AH21" i="1"/>
  <c r="C15" i="78"/>
  <c r="F15" i="78" s="1"/>
  <c r="AF14" i="78" s="1"/>
  <c r="AF22" i="76"/>
  <c r="AO22" i="76" s="1"/>
  <c r="AP22" i="76" s="1"/>
  <c r="AM21" i="1"/>
  <c r="AN21" i="1" s="1"/>
  <c r="C14" i="78"/>
  <c r="F14" i="78" s="1"/>
  <c r="AF13" i="78" s="1"/>
  <c r="AF21" i="76"/>
  <c r="AO21" i="76" s="1"/>
  <c r="AP21" i="76" s="1"/>
  <c r="AF16" i="78"/>
  <c r="AG16" i="78" s="1"/>
  <c r="AF15" i="78"/>
  <c r="AT25" i="76"/>
  <c r="AU25" i="76"/>
  <c r="AJ24" i="40"/>
  <c r="AG24" i="40" s="1"/>
  <c r="AO24" i="40"/>
  <c r="AL24" i="76"/>
  <c r="AQ24" i="76" s="1"/>
  <c r="AO24" i="76"/>
  <c r="AP24" i="76" s="1"/>
  <c r="AJ24" i="76"/>
  <c r="AJ23" i="40"/>
  <c r="AG23" i="40" s="1"/>
  <c r="AL23" i="76"/>
  <c r="AQ23" i="76" s="1"/>
  <c r="AO23" i="40"/>
  <c r="AL23" i="40"/>
  <c r="D16" i="78"/>
  <c r="AL24" i="40"/>
  <c r="D17" i="78"/>
  <c r="AL22" i="76"/>
  <c r="AQ22" i="76" s="1"/>
  <c r="AO22" i="40"/>
  <c r="AJ22" i="40"/>
  <c r="AG22" i="40" s="1"/>
  <c r="AO23" i="76"/>
  <c r="AP23" i="76" s="1"/>
  <c r="AJ23" i="76"/>
  <c r="AM25" i="76"/>
  <c r="AG24" i="76"/>
  <c r="Z23" i="76"/>
  <c r="AS23" i="76" s="1"/>
  <c r="AA23" i="76"/>
  <c r="AE23" i="76" s="1"/>
  <c r="J16" i="78" s="1"/>
  <c r="Y22" i="76"/>
  <c r="CP111" i="8" l="1"/>
  <c r="CP109" i="8"/>
  <c r="CP110" i="8"/>
  <c r="CP115" i="8"/>
  <c r="CP113" i="8"/>
  <c r="CP114" i="8"/>
  <c r="CP119" i="8"/>
  <c r="CP117" i="8"/>
  <c r="CP118" i="8"/>
  <c r="CP107" i="8"/>
  <c r="CP106" i="8"/>
  <c r="CP105" i="8"/>
  <c r="CP123" i="8"/>
  <c r="CP121" i="8"/>
  <c r="CP122" i="8"/>
  <c r="CP103" i="8"/>
  <c r="CP101" i="8"/>
  <c r="CP102" i="8"/>
  <c r="CP127" i="8"/>
  <c r="CP125" i="8"/>
  <c r="CP126" i="8"/>
  <c r="CP131" i="8"/>
  <c r="CP129" i="8"/>
  <c r="CP130" i="8"/>
  <c r="CP135" i="8"/>
  <c r="CP133" i="8"/>
  <c r="CP134" i="8"/>
  <c r="CP23" i="8"/>
  <c r="CP21" i="8"/>
  <c r="CP22" i="8"/>
  <c r="CP39" i="8"/>
  <c r="CP37" i="8"/>
  <c r="CP38" i="8"/>
  <c r="CP87" i="8"/>
  <c r="CP85" i="8"/>
  <c r="CP86" i="8"/>
  <c r="CP75" i="8"/>
  <c r="CP73" i="8"/>
  <c r="CP74" i="8"/>
  <c r="CP43" i="8"/>
  <c r="CP41" i="8"/>
  <c r="CP42" i="8"/>
  <c r="CP27" i="8"/>
  <c r="CP25" i="8"/>
  <c r="CP26" i="8"/>
  <c r="CP31" i="8"/>
  <c r="CP29" i="8"/>
  <c r="CP30" i="8"/>
  <c r="CP35" i="8"/>
  <c r="CP33" i="8"/>
  <c r="CP34" i="8"/>
  <c r="CP91" i="8"/>
  <c r="CP89" i="8"/>
  <c r="CP90" i="8"/>
  <c r="CP71" i="8"/>
  <c r="CP69" i="8"/>
  <c r="CP70" i="8"/>
  <c r="CP19" i="8"/>
  <c r="CP17" i="8"/>
  <c r="CP18" i="8"/>
  <c r="CP95" i="8"/>
  <c r="CP93" i="8"/>
  <c r="CP94" i="8"/>
  <c r="CP67" i="8"/>
  <c r="CP66" i="8"/>
  <c r="CP65" i="8"/>
  <c r="CP79" i="8"/>
  <c r="CP77" i="8"/>
  <c r="CP78" i="8"/>
  <c r="CP51" i="8"/>
  <c r="CP49" i="8"/>
  <c r="CP50" i="8"/>
  <c r="CP59" i="8"/>
  <c r="CP57" i="8"/>
  <c r="CP58" i="8"/>
  <c r="CP47" i="8"/>
  <c r="CP45" i="8"/>
  <c r="CP46" i="8"/>
  <c r="CP83" i="8"/>
  <c r="CP81" i="8"/>
  <c r="CP82" i="8"/>
  <c r="CP55" i="8"/>
  <c r="CP53" i="8"/>
  <c r="CP54" i="8"/>
  <c r="CP63" i="8"/>
  <c r="CP61" i="8"/>
  <c r="CP62" i="8"/>
  <c r="CP99" i="8"/>
  <c r="CP97" i="8"/>
  <c r="CP98" i="8"/>
  <c r="J53" i="78"/>
  <c r="AJ21" i="40"/>
  <c r="AG21" i="40" s="1"/>
  <c r="AK21" i="40" s="1"/>
  <c r="CP15" i="8"/>
  <c r="CP13" i="8"/>
  <c r="AO21" i="1"/>
  <c r="AO21" i="40" s="1"/>
  <c r="AK21" i="1"/>
  <c r="AR21" i="1"/>
  <c r="AL22" i="40"/>
  <c r="AP22" i="40" s="1"/>
  <c r="AJ22" i="76"/>
  <c r="AL21" i="40"/>
  <c r="AN21" i="40" s="1"/>
  <c r="AS21" i="40" s="1"/>
  <c r="D15" i="78"/>
  <c r="AJ21" i="76"/>
  <c r="AS21" i="1"/>
  <c r="AL21" i="1"/>
  <c r="AP21" i="1" s="1"/>
  <c r="D14" i="78"/>
  <c r="AG15" i="78"/>
  <c r="AN24" i="76"/>
  <c r="AR24" i="76" s="1"/>
  <c r="AT24" i="76"/>
  <c r="AU24" i="76"/>
  <c r="AH23" i="40"/>
  <c r="AI23" i="40"/>
  <c r="AR23" i="40" s="1"/>
  <c r="AK23" i="40"/>
  <c r="AH22" i="40"/>
  <c r="AK22" i="40"/>
  <c r="AI22" i="40"/>
  <c r="AR22" i="40" s="1"/>
  <c r="AM24" i="40"/>
  <c r="AP24" i="40"/>
  <c r="AN24" i="40"/>
  <c r="AS24" i="40" s="1"/>
  <c r="AP23" i="40"/>
  <c r="AM23" i="40"/>
  <c r="AN23" i="40"/>
  <c r="AS23" i="40" s="1"/>
  <c r="AI24" i="40"/>
  <c r="AR24" i="40" s="1"/>
  <c r="AH24" i="40"/>
  <c r="AK24" i="40"/>
  <c r="AA22" i="76"/>
  <c r="AE22" i="76" s="1"/>
  <c r="J15" i="78" s="1"/>
  <c r="Z22" i="76"/>
  <c r="AS22" i="76" s="1"/>
  <c r="Y21" i="76"/>
  <c r="AG23" i="76"/>
  <c r="AN23" i="76"/>
  <c r="AR23" i="76" s="1"/>
  <c r="AM24" i="76"/>
  <c r="AG14" i="78" l="1"/>
  <c r="AH21" i="40"/>
  <c r="AI21" i="40"/>
  <c r="AR21" i="40" s="1"/>
  <c r="AN22" i="40"/>
  <c r="AS22" i="40" s="1"/>
  <c r="AM22" i="40"/>
  <c r="AP21" i="40"/>
  <c r="AM21" i="40"/>
  <c r="AT23" i="76"/>
  <c r="AU23" i="76"/>
  <c r="Z21" i="76"/>
  <c r="AS21" i="76" s="1"/>
  <c r="AA21" i="76"/>
  <c r="AE21" i="76" s="1"/>
  <c r="AG21" i="76" s="1"/>
  <c r="AM23" i="76"/>
  <c r="AG22" i="76"/>
  <c r="AN22" i="76"/>
  <c r="AR22" i="76" s="1"/>
  <c r="AT22" i="76" l="1"/>
  <c r="AU22" i="76"/>
  <c r="J14" i="78"/>
  <c r="AT21" i="76"/>
  <c r="AN21" i="76"/>
  <c r="AR21" i="76" s="1"/>
  <c r="AM22" i="76"/>
  <c r="AG13" i="78" l="1"/>
  <c r="C22" i="76"/>
  <c r="B22" i="76"/>
  <c r="D58" i="78"/>
  <c r="A58" i="78"/>
  <c r="AU21" i="76"/>
  <c r="AM21" i="76"/>
  <c r="C21" i="76"/>
  <c r="B21" i="76"/>
  <c r="C45" i="76"/>
  <c r="B45" i="76"/>
  <c r="C49" i="76"/>
  <c r="B46" i="76"/>
  <c r="B41" i="76"/>
  <c r="B44" i="76"/>
  <c r="C46" i="76"/>
  <c r="C44" i="76"/>
  <c r="C41" i="76"/>
  <c r="B40" i="76"/>
  <c r="B49" i="76"/>
  <c r="C40" i="76"/>
  <c r="B42" i="76"/>
  <c r="C42" i="76"/>
  <c r="B47" i="76"/>
  <c r="B43" i="76"/>
  <c r="C50" i="76"/>
  <c r="C48" i="76"/>
  <c r="C43" i="76"/>
  <c r="C47" i="76"/>
  <c r="B50" i="76"/>
  <c r="B48" i="76"/>
  <c r="C39" i="76"/>
  <c r="B39" i="76"/>
  <c r="B38" i="76"/>
  <c r="C38" i="76"/>
  <c r="C37" i="76"/>
  <c r="B37" i="76"/>
  <c r="B36" i="76"/>
  <c r="C36" i="76"/>
  <c r="C35" i="76"/>
  <c r="B35" i="76"/>
  <c r="B34" i="76"/>
  <c r="C34" i="76"/>
  <c r="B33" i="76"/>
  <c r="C33" i="76"/>
  <c r="B32" i="76"/>
  <c r="C32" i="76"/>
  <c r="C31" i="76"/>
  <c r="B31" i="76"/>
  <c r="C30" i="76"/>
  <c r="B30" i="76"/>
  <c r="C29" i="76"/>
  <c r="B29" i="76"/>
  <c r="B28" i="76"/>
  <c r="C28" i="76"/>
  <c r="B27" i="76"/>
  <c r="C27" i="76"/>
  <c r="C26" i="76"/>
  <c r="B26" i="76"/>
  <c r="B25" i="76"/>
  <c r="C25" i="76"/>
  <c r="B24" i="76"/>
  <c r="C24" i="76"/>
  <c r="B23" i="76"/>
  <c r="C23" i="76"/>
  <c r="A60" i="78" l="1"/>
  <c r="D60" i="78"/>
  <c r="O28" i="41" l="1"/>
  <c r="CQ16" i="8"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Krejci, Jared</author>
    <author>jztx49</author>
  </authors>
  <commentList>
    <comment ref="L3" authorId="0" shapeId="0" xr:uid="{D4D2E14E-812F-4E7F-A967-72E441C024AF}">
      <text>
        <r>
          <rPr>
            <b/>
            <sz val="9"/>
            <color indexed="81"/>
            <rFont val="Tahoma"/>
            <family val="2"/>
          </rPr>
          <t>If this is a family R@R, put the "lead" part number here.  List the rest of the part numbers that will be included in this R@R in the comments section below.</t>
        </r>
      </text>
    </comment>
    <comment ref="L9" authorId="0" shapeId="0" xr:uid="{906F30A9-0305-4E55-9FA4-DFA5318A8645}">
      <text>
        <r>
          <rPr>
            <b/>
            <sz val="9"/>
            <color indexed="81"/>
            <rFont val="Tahoma"/>
            <family val="2"/>
          </rPr>
          <t>The number of production days normally worked in a year at the Nexteer Automotive plant location(s) that use this part.</t>
        </r>
      </text>
    </comment>
    <comment ref="L10" authorId="0" shapeId="0" xr:uid="{E29FA13C-E1E5-4A9B-BC36-1D5A43904979}">
      <text>
        <r>
          <rPr>
            <b/>
            <sz val="9"/>
            <color indexed="81"/>
            <rFont val="Tahoma"/>
            <family val="2"/>
          </rPr>
          <t>The number of production days normally worked in a year at the supplier's manufacturing plant location.</t>
        </r>
      </text>
    </comment>
    <comment ref="B18" authorId="0" shapeId="0" xr:uid="{03149E7F-2BBB-4392-A1A7-9492E67DEA1F}">
      <text>
        <r>
          <rPr>
            <b/>
            <sz val="9"/>
            <color indexed="81"/>
            <rFont val="Tahoma"/>
            <family val="2"/>
          </rPr>
          <t>Enter the operation number that matches the machine</t>
        </r>
      </text>
    </comment>
    <comment ref="C18" authorId="1" shapeId="0" xr:uid="{39BE9C5D-C081-4C22-9EF5-6E8CC46292A6}">
      <text>
        <r>
          <rPr>
            <sz val="8"/>
            <color indexed="81"/>
            <rFont val="Tahoma"/>
            <family val="2"/>
          </rPr>
          <t>Identify the process steps required to manufacture the product.  It is recommended that the process names match those shown on the process flow diagram.  If more than one process (or machine operation) is required, list each process on a separate line.  If a process requires more than one machine (performing the same operation) each machine must be listed on a separate line.  Machines that run together (line balanced) within a manufacturing process can be shown on one line.  A separate process name is required wherever rework or scrap can be generated.  Ensure that all process steps are included.</t>
        </r>
      </text>
    </comment>
    <comment ref="H18" authorId="0" shapeId="0" xr:uid="{4FEC6B5C-D180-4935-BF80-1C17FD475C6E}">
      <text>
        <r>
          <rPr>
            <b/>
            <sz val="9"/>
            <color indexed="81"/>
            <rFont val="Tahoma"/>
            <family val="2"/>
          </rPr>
          <t>Enter the number of operators that work on that machine</t>
        </r>
      </text>
    </comment>
    <comment ref="I18" authorId="1" shapeId="0" xr:uid="{0EFECD06-43EA-4221-88C9-83E7E0577E08}">
      <text>
        <r>
          <rPr>
            <sz val="8"/>
            <color indexed="81"/>
            <rFont val="Tahoma"/>
            <family val="2"/>
          </rPr>
          <t>The number of shifts in a 24 hour period that are scheduled for each process listed.  This includes all product requirements that are manufactured on each process.</t>
        </r>
      </text>
    </comment>
    <comment ref="J18" authorId="1" shapeId="0" xr:uid="{19948DB3-D07C-4E2A-9300-B359B48A5351}">
      <text>
        <r>
          <rPr>
            <sz val="8"/>
            <color indexed="81"/>
            <rFont val="Tahoma"/>
            <family val="2"/>
          </rPr>
          <t xml:space="preserve">The number of hours on each shift that the process is planned to be operated (including breaks &amp; lunches).
</t>
        </r>
      </text>
    </comment>
    <comment ref="K18" authorId="1" shapeId="0" xr:uid="{9415CF48-28BB-441A-9C97-F6968E8C7FB9}">
      <text>
        <r>
          <rPr>
            <sz val="8"/>
            <color indexed="81"/>
            <rFont val="Tahoma"/>
            <family val="2"/>
          </rPr>
          <t>The number of days per week that each process is scheduled to be in operation (including weekends).
If this supplier is planning to work more than 5 days / week, understand the reason for this and make sure that it will not adversely affect the supplier's ability to provide the quantity of parts needed for production.</t>
        </r>
      </text>
    </comment>
    <comment ref="L18" authorId="1" shapeId="0" xr:uid="{CF066B0F-2B8D-4AA9-B2FC-9CD080E57217}">
      <text>
        <r>
          <rPr>
            <sz val="8"/>
            <color indexed="81"/>
            <rFont val="Tahoma"/>
            <family val="2"/>
          </rPr>
          <t>The number of seconds expected that it will require to complete one process cycle.  Includes activities that occur every cycle &amp; activities that occur over a predetermined frequency of cycles (changing stock containers, gauging parts, etc.)</t>
        </r>
      </text>
    </comment>
    <comment ref="M18" authorId="1" shapeId="0" xr:uid="{AF03384C-ABD3-4CFE-811C-0757689FB274}">
      <text>
        <r>
          <rPr>
            <sz val="8"/>
            <color indexed="81"/>
            <rFont val="Tahoma"/>
            <family val="2"/>
          </rPr>
          <t>The number of parts produced during one cycle.</t>
        </r>
      </text>
    </comment>
    <comment ref="N18" authorId="1" shapeId="0" xr:uid="{BB0BF9ED-309F-4301-9A4C-606CE82980DC}">
      <text>
        <r>
          <rPr>
            <b/>
            <sz val="8"/>
            <color indexed="81"/>
            <rFont val="Tahoma"/>
            <family val="2"/>
          </rPr>
          <t>This is the total daily capacity expected for this process.
Note:  This assumes that there is no downtime and FTQ is 100%.</t>
        </r>
        <r>
          <rPr>
            <sz val="8"/>
            <color indexed="81"/>
            <rFont val="Tahoma"/>
            <family val="2"/>
          </rPr>
          <t xml:space="preserve">
</t>
        </r>
      </text>
    </comment>
    <comment ref="O18" authorId="1" shapeId="0" xr:uid="{D57C87F9-2160-41D6-A0E7-A055F03F26BE}">
      <text>
        <r>
          <rPr>
            <sz val="8"/>
            <color indexed="81"/>
            <rFont val="Tahoma"/>
            <family val="2"/>
          </rPr>
          <t>The number of minutes that a process is not planned to be operating during scheduled break &amp; lunch periods during the shift.</t>
        </r>
      </text>
    </comment>
    <comment ref="P18" authorId="1" shapeId="0" xr:uid="{4CCBB086-9F56-4536-949E-6D4DCBB96268}">
      <text>
        <r>
          <rPr>
            <sz val="8"/>
            <color indexed="81"/>
            <rFont val="Tahoma"/>
            <family val="2"/>
          </rPr>
          <t>The number of minutes planned that will be required for tool changes (replacement of worn tooling within one part family) during the shift.</t>
        </r>
      </text>
    </comment>
    <comment ref="Q18" authorId="1" shapeId="0" xr:uid="{53BB805E-9142-431A-AA56-F69287C49689}">
      <text>
        <r>
          <rPr>
            <sz val="8"/>
            <color indexed="81"/>
            <rFont val="Tahoma"/>
            <family val="2"/>
          </rPr>
          <t>The number of minutes planned that will be required for performing changeovers (changing tooling to run another part) during the shift.  All part family volumes scheduled to be manufactured on the process must be included to establish this number.  For processes where changeovers do not occur daily, give a daily average.</t>
        </r>
      </text>
    </comment>
    <comment ref="R18" authorId="1" shapeId="0" xr:uid="{9E15CEC1-D65C-44F8-94C4-17FD0A2CF5F2}">
      <text>
        <r>
          <rPr>
            <sz val="8"/>
            <color indexed="81"/>
            <rFont val="Tahoma"/>
            <family val="2"/>
          </rPr>
          <t>The number of minutes expected to be required for planned activities such as: preventive maintenance, employee meetings, engineering samples, start-up losses, QC checks &amp; charting, etc.  These occur either every shift or over a predetermined frequency of shifts.</t>
        </r>
      </text>
    </comment>
    <comment ref="S18" authorId="1" shapeId="0" xr:uid="{C8550DA1-EF1F-4990-B71E-5C3A4007D046}">
      <text>
        <r>
          <rPr>
            <sz val="8"/>
            <color indexed="81"/>
            <rFont val="Tahoma"/>
            <family val="2"/>
          </rPr>
          <t>The number of minutes that have historically occurred for unforeseen / unplanned downtime events such as:  machine breakdowns, material shortages, lack of operator availability, unplanned changeovers, etc.</t>
        </r>
      </text>
    </comment>
    <comment ref="T18" authorId="1" shapeId="0" xr:uid="{5C2CD260-DE7D-4656-96F1-FA9FA404E6F9}">
      <text>
        <r>
          <rPr>
            <sz val="8"/>
            <color indexed="81"/>
            <rFont val="Tahoma"/>
            <family val="2"/>
          </rPr>
          <t>The percentage of time that the process is expected to be producing parts.  Scheduled breaks/lunch &amp; other planned downtime within planned limits do not reduce the % uptime.  The Run@Rate summary % uptime is based on the highest downtimes from either the capacity plan values or the actual run data observed values.</t>
        </r>
      </text>
    </comment>
    <comment ref="U18" authorId="1" shapeId="0" xr:uid="{2B057CB8-52D7-4ED6-AD65-F2ECE132A38A}">
      <text>
        <r>
          <rPr>
            <sz val="8"/>
            <color indexed="81"/>
            <rFont val="Tahoma"/>
            <family val="2"/>
          </rPr>
          <t>The percentage of pieces that are expected to be produced by this operation (process name) that cannot be repaired &amp; must be discarded (thrown away).
Determine if this scrap rate is acceptable for the type of industry and the capabilities of the supplier.</t>
        </r>
      </text>
    </comment>
    <comment ref="X18" authorId="1" shapeId="0" xr:uid="{EED2CD33-2CFB-4034-8FE1-6E5BA070E94E}">
      <text>
        <r>
          <rPr>
            <sz val="9"/>
            <color indexed="81"/>
            <rFont val="Tahoma"/>
            <family val="2"/>
          </rPr>
          <t>This is the effect of downstream scrap on the requirements for this process.  For series processes, this is the sum of all scrap AFTER this process. 
Make certain to include losses outside of the supplier at Nexteer Automotive if not already included in the orders.  This can be included in the % Downstream Scrap cell for the final process.
Determine if the overall scrap rate is acceptable.</t>
        </r>
      </text>
    </comment>
    <comment ref="Y18" authorId="1" shapeId="0" xr:uid="{8B5A8BBD-B263-40AC-B55F-38C89C6E0B05}">
      <text>
        <r>
          <rPr>
            <sz val="8"/>
            <color indexed="81"/>
            <rFont val="Tahoma"/>
            <family val="2"/>
          </rPr>
          <t>The expected number of parts that can be produced by this process taking into consideration both planned &amp; unplanned downtime and first time quality losses.  Capacity is for all Nexteer Automotive &amp; non-Nexteer Automotive parts that require this process.</t>
        </r>
      </text>
    </comment>
    <comment ref="Z18" authorId="1" shapeId="0" xr:uid="{F2F85F42-40EC-4526-A028-1A18C5C25872}">
      <text>
        <r>
          <rPr>
            <sz val="8"/>
            <color indexed="81"/>
            <rFont val="Tahoma"/>
            <family val="2"/>
          </rPr>
          <t xml:space="preserve">The percentage of time required to manufacture all other customer parts run on this process.  This number includes both additional Nexteer Automotive parts and additional customer's parts that are not included in this Run@Rate document.
Ensure that the supplier has allocated adequate capacity to this part or family of parts as well as to their other commitments.
</t>
        </r>
        <r>
          <rPr>
            <b/>
            <u/>
            <sz val="8"/>
            <color indexed="10"/>
            <rFont val="Tahoma"/>
            <family val="2"/>
          </rPr>
          <t>Ex: If running 100% Nexteer parts then enter 0%
Note* If this machine is fully allocated to this process be sure to type in 0% (do not leave cells blank)</t>
        </r>
      </text>
    </comment>
    <comment ref="AC18" authorId="0" shapeId="0" xr:uid="{281A075E-81AA-41AA-8678-9A4E0B82F6ED}">
      <text>
        <r>
          <rPr>
            <b/>
            <sz val="9"/>
            <color indexed="81"/>
            <rFont val="Tahoma"/>
            <family val="2"/>
          </rPr>
          <t>The expected number of parts that can be produced on a weekly basis for this Run@Rate family.
In the event the supplier is having difficulty meeting requirements, this weekly capacity allocation can be used to determine if the requirements can be met by working 6 or 7 days per week until a plan can be developed and implemented to increase capacity.</t>
        </r>
      </text>
    </comment>
    <comment ref="AD18" authorId="1" shapeId="0" xr:uid="{F58729FC-3B98-4DDB-8B16-9DEA62104873}">
      <text>
        <r>
          <rPr>
            <sz val="8"/>
            <color indexed="81"/>
            <rFont val="Tahoma"/>
            <family val="2"/>
          </rPr>
          <t>The number of parts the supplier will need to produce in a day.
Note:  This is based on the number of production days at Nexteer Automotive.</t>
        </r>
      </text>
    </comment>
    <comment ref="AE18" authorId="0" shapeId="0" xr:uid="{1454F040-4FE6-47C3-AFBB-AE93C4D799E2}">
      <text>
        <r>
          <rPr>
            <b/>
            <sz val="9"/>
            <color indexed="81"/>
            <rFont val="Tahoma"/>
            <family val="2"/>
          </rPr>
          <t xml:space="preserve">This column shows how efficent the supplier is utilizing their machines.  The farther the value is from 100% the more time is being wasted.
</t>
        </r>
        <r>
          <rPr>
            <b/>
            <sz val="10"/>
            <color indexed="10"/>
            <rFont val="Tahoma"/>
            <family val="2"/>
          </rPr>
          <t>Ex. The machine is most efficient when the value is at 100%</t>
        </r>
      </text>
    </comment>
    <comment ref="AG18" authorId="1" shapeId="0" xr:uid="{272B9738-9468-4D1C-85BB-15AC0D6D2488}">
      <text>
        <r>
          <rPr>
            <sz val="8"/>
            <color indexed="81"/>
            <rFont val="Tahoma"/>
            <family val="2"/>
          </rPr>
          <t>The expected number of parts that can be produced on a weekly basis for this Run@Rate family.
In the event the supplier is having difficulty meeting requirements, this weekly capacity allocation can be used to determine if the requirements can be met by working 6 or 7 days per week until a plan can be developed and implemented to increase capacity.</t>
        </r>
      </text>
    </comment>
    <comment ref="AI18" authorId="1" shapeId="0" xr:uid="{5F7BCB9C-A25A-4AF3-81DF-5E66F99F9052}">
      <text>
        <r>
          <rPr>
            <sz val="8"/>
            <color indexed="81"/>
            <rFont val="Tahoma"/>
            <family val="2"/>
          </rPr>
          <t>The number of parts the supplier will need to produce in a week.</t>
        </r>
      </text>
    </comment>
    <comment ref="AJ18" authorId="1" shapeId="0" xr:uid="{D89653AC-AA0C-4E05-A1BF-F199F6FE8B08}">
      <text>
        <r>
          <rPr>
            <sz val="8"/>
            <color indexed="81"/>
            <rFont val="Tahoma"/>
            <family val="2"/>
          </rPr>
          <t>If more than one machine is used for the same process, the volume requirements must be divided by the number of machines used and this volume inputted into the affected cells.</t>
        </r>
      </text>
    </comment>
    <comment ref="AK18" authorId="1" shapeId="0" xr:uid="{7DA7B13C-4CF0-4FE2-AEA8-CA3D88227D0B}">
      <text>
        <r>
          <rPr>
            <sz val="8"/>
            <color indexed="81"/>
            <rFont val="Tahoma"/>
            <family val="2"/>
          </rPr>
          <t>Indicates whether the supplier is planning enough capacity to meet volume requirements.  If the daily capacity allocated to this part is greater than the daily volume requirements a green “NO” will be displayed.  If the requirements cannot be met a red “YES” will be displayed</t>
        </r>
      </text>
    </comment>
    <comment ref="AM18" authorId="1" shapeId="0" xr:uid="{8CCA0DE0-1AFB-40ED-827A-DC36C7256B33}">
      <text>
        <r>
          <rPr>
            <sz val="8"/>
            <color indexed="81"/>
            <rFont val="Tahoma"/>
            <family val="2"/>
          </rPr>
          <t>The number of parts the supplier will need to produce in a day to meet the 15% above QTC, as mentioned in the Nexteer Automotive Customer Specific Requirements.  This number is calculated using the number of production days at the Supplier.</t>
        </r>
      </text>
    </comment>
    <comment ref="AN18" authorId="1" shapeId="0" xr:uid="{265FFDDB-536E-4F2A-B2BC-D8B50645DD3B}">
      <text>
        <r>
          <rPr>
            <sz val="8"/>
            <color indexed="81"/>
            <rFont val="Tahoma"/>
            <family val="2"/>
          </rPr>
          <t xml:space="preserve">The number of parts the supplier will need to produce in a week to meet the 15% above QTC. </t>
        </r>
      </text>
    </comment>
    <comment ref="AO18" authorId="1" shapeId="0" xr:uid="{06BABF6F-F232-4E45-A7F5-47A35728AA07}">
      <text>
        <r>
          <rPr>
            <sz val="8"/>
            <color indexed="81"/>
            <rFont val="Tahoma"/>
            <family val="2"/>
          </rPr>
          <t>15% above QTC, as mentioned in the Nexteer Automotive Customer Specific Requirements.</t>
        </r>
      </text>
    </comment>
    <comment ref="AP18" authorId="1" shapeId="0" xr:uid="{EED0BF48-7497-4CD6-9768-8B2110A14D72}">
      <text>
        <r>
          <rPr>
            <sz val="8"/>
            <color indexed="81"/>
            <rFont val="Tahoma"/>
            <family val="2"/>
          </rPr>
          <t>Indicates whether the supplier has planned enough capacity to meet the 15% above QTC requirement.  If the daily capacity allocated to this part is greater than the daily 15% above QTC a green “NO” will be displayed.  If the requirements cannot be met a purple “YES” will be displayed.</t>
        </r>
      </text>
    </comment>
    <comment ref="AQ18" authorId="1" shapeId="0" xr:uid="{5AED22C1-ECF0-49E8-A12A-475AF201CD9B}">
      <text>
        <r>
          <rPr>
            <sz val="8"/>
            <color indexed="81"/>
            <rFont val="Tahoma"/>
            <family val="2"/>
          </rPr>
          <t>The number of acceptable parts the process is planning to produce in one hour of available production time (production time does not include breaks/lunches &amp; other planned downtime)</t>
        </r>
      </text>
    </comment>
    <comment ref="AR18" authorId="1" shapeId="0" xr:uid="{1F113611-22C2-41B2-8BA4-C891FF0E51A9}">
      <text>
        <r>
          <rPr>
            <sz val="8"/>
            <color indexed="81"/>
            <rFont val="Tahoma"/>
            <family val="2"/>
          </rPr>
          <t>The number of production hours (excluding breaks/lunches &amp; other planned downtime) required to produce all parts that require this process.  If more than 100 hours/week are required, this value will appear shaded in purple. 
Note:  This is to ensure that the supplier has enough capacity to cover any downtime that may occur without jeopardizing production requirements.</t>
        </r>
      </text>
    </comment>
    <comment ref="AS18" authorId="1" shapeId="0" xr:uid="{B3A2DB2A-8D2C-486F-A628-4E2BC8297175}">
      <text>
        <r>
          <rPr>
            <sz val="8"/>
            <color indexed="81"/>
            <rFont val="Tahoma"/>
            <family val="2"/>
          </rPr>
          <t>The number of hours required at the supplier to produce one day’s worth of 15% above QTC. This calculation accounts for the production requirements for all parts that require this process.   If more than 100 hours per week are required, this value will appear shaded in purple.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Krejci, Jared</author>
    <author>jztx49</author>
    <author>Geiser, Zac L</author>
  </authors>
  <commentList>
    <comment ref="L3" authorId="0" shapeId="0" xr:uid="{3FD39BEA-9A37-4986-BE36-B010F683779F}">
      <text>
        <r>
          <rPr>
            <b/>
            <sz val="9"/>
            <color indexed="81"/>
            <rFont val="Tahoma"/>
            <family val="2"/>
          </rPr>
          <t>If this is a family R@R, put the "lead" part number here.  List the rest of the part numbers that will be included in this R@R in the comments section below.</t>
        </r>
      </text>
    </comment>
    <comment ref="L9" authorId="0" shapeId="0" xr:uid="{4054341B-0915-48A3-B236-24BAD1B50077}">
      <text>
        <r>
          <rPr>
            <b/>
            <sz val="9"/>
            <color indexed="81"/>
            <rFont val="Tahoma"/>
            <family val="2"/>
          </rPr>
          <t>The number of production days normally worked in a year at the Nexteer Automotive plant location(s) that use this part.</t>
        </r>
      </text>
    </comment>
    <comment ref="L10" authorId="0" shapeId="0" xr:uid="{2CA63CF7-A3ED-4877-8B53-B077168ED80E}">
      <text>
        <r>
          <rPr>
            <b/>
            <sz val="9"/>
            <color indexed="81"/>
            <rFont val="Tahoma"/>
            <family val="2"/>
          </rPr>
          <t>The number of production days normally worked in a year at the supplier's manufacturing plant location.</t>
        </r>
      </text>
    </comment>
    <comment ref="P12" authorId="0" shapeId="0" xr:uid="{251AD255-DB06-4B91-A177-BD0C3963175C}">
      <text>
        <r>
          <rPr>
            <sz val="9"/>
            <color indexed="81"/>
            <rFont val="Tahoma"/>
            <family val="2"/>
          </rPr>
          <t xml:space="preserve">
This is what the tooling can truly make, not what the program needs or requires​.
This is most often confused with Program Volume, avoid this issue so that you know what the supplier is truly capable of making.
Note:  Make sure the buyer and the supplier agree on what the supplier is on contract for.
</t>
        </r>
      </text>
    </comment>
    <comment ref="B18" authorId="0" shapeId="0" xr:uid="{EA36C9AA-54BF-4408-A69C-5B522EBB2D2F}">
      <text>
        <r>
          <rPr>
            <b/>
            <sz val="9"/>
            <color indexed="81"/>
            <rFont val="Tahoma"/>
            <family val="2"/>
          </rPr>
          <t>Enter the operation number that matches the machine</t>
        </r>
      </text>
    </comment>
    <comment ref="C18" authorId="1" shapeId="0" xr:uid="{A55E5099-25E3-4D21-98BD-0CCB23C8F62D}">
      <text>
        <r>
          <rPr>
            <sz val="8"/>
            <color indexed="81"/>
            <rFont val="Tahoma"/>
            <family val="2"/>
          </rPr>
          <t>Identify the process steps required to manufacture the product.  It is recommended that the process names match those shown on the process flow diagram.  If more than one process (or machine operation) is required, list each process on a separate line.  If a process requires more than one machine (performing the same operation) each machine must be listed on a separate line.  Machines that run together (line balanced) within a manufacturing process can be shown on one line.  A separate process name is required wherever rework or scrap can be generated.  Ensure that all process steps are included.</t>
        </r>
      </text>
    </comment>
    <comment ref="H18" authorId="0" shapeId="0" xr:uid="{90F60016-1485-4486-8367-64EC79BD112B}">
      <text>
        <r>
          <rPr>
            <b/>
            <sz val="9"/>
            <color indexed="81"/>
            <rFont val="Tahoma"/>
            <family val="2"/>
          </rPr>
          <t>Enter the number of operators that work on that machine</t>
        </r>
      </text>
    </comment>
    <comment ref="I18" authorId="1" shapeId="0" xr:uid="{EC5664F3-8B5F-4090-9630-C1CFE78B6A19}">
      <text>
        <r>
          <rPr>
            <sz val="8"/>
            <color indexed="81"/>
            <rFont val="Tahoma"/>
            <family val="2"/>
          </rPr>
          <t>The number of shifts in a 24 hour period that are scheduled for each process listed.  This includes all product requirements that are manufactured on each process.</t>
        </r>
      </text>
    </comment>
    <comment ref="J18" authorId="1" shapeId="0" xr:uid="{DEC47958-01FD-482B-90B2-B2A9DCC666A0}">
      <text>
        <r>
          <rPr>
            <sz val="8"/>
            <color indexed="81"/>
            <rFont val="Tahoma"/>
            <family val="2"/>
          </rPr>
          <t xml:space="preserve">The number of hours on each shift that the process is planned to be operated (including breaks &amp; lunches).
</t>
        </r>
      </text>
    </comment>
    <comment ref="K18" authorId="1" shapeId="0" xr:uid="{758C0C63-5DE1-41D0-8878-1F686B30D265}">
      <text>
        <r>
          <rPr>
            <sz val="8"/>
            <color indexed="81"/>
            <rFont val="Tahoma"/>
            <family val="2"/>
          </rPr>
          <t>The number of days per week that each process is scheduled to be in operation (including weekends).
If this supplier is planning to work more than 5 days / week, understand the reason for this and make sure that it will not adversely affect the supplier's ability to provide the quantity of parts needed for production.</t>
        </r>
      </text>
    </comment>
    <comment ref="L18" authorId="1" shapeId="0" xr:uid="{75A1EB83-8337-4184-A931-8C81A950ED43}">
      <text>
        <r>
          <rPr>
            <sz val="8"/>
            <color indexed="81"/>
            <rFont val="Tahoma"/>
            <family val="2"/>
          </rPr>
          <t>The number of seconds expected that it will require to complete one process cycle.  Includes activities that occur every cycle &amp; activities that occur over a predetermined frequency of cycles (changing stock containers, gauging parts, etc.)</t>
        </r>
      </text>
    </comment>
    <comment ref="M18" authorId="1" shapeId="0" xr:uid="{F5E4194A-F5C4-463A-87CD-12262FAD4A23}">
      <text>
        <r>
          <rPr>
            <sz val="8"/>
            <color indexed="81"/>
            <rFont val="Tahoma"/>
            <family val="2"/>
          </rPr>
          <t>The number of parts produced during one cycle.</t>
        </r>
      </text>
    </comment>
    <comment ref="N18" authorId="1" shapeId="0" xr:uid="{C51B251B-E3F9-4883-8FA6-F652066A2241}">
      <text>
        <r>
          <rPr>
            <b/>
            <sz val="8"/>
            <color indexed="81"/>
            <rFont val="Tahoma"/>
            <family val="2"/>
          </rPr>
          <t>This is the total daily capacity expected for this process.
Note:  This assumes that there is no downtime and FTQ is 100%.</t>
        </r>
        <r>
          <rPr>
            <sz val="8"/>
            <color indexed="81"/>
            <rFont val="Tahoma"/>
            <family val="2"/>
          </rPr>
          <t xml:space="preserve">
</t>
        </r>
      </text>
    </comment>
    <comment ref="O18" authorId="1" shapeId="0" xr:uid="{A5599DB7-E13D-409E-AC93-8DB583DC1B47}">
      <text>
        <r>
          <rPr>
            <sz val="8"/>
            <color indexed="81"/>
            <rFont val="Tahoma"/>
            <family val="2"/>
          </rPr>
          <t>The number of minutes that a process is not planned to be operating during scheduled break &amp; lunch periods during the shift.</t>
        </r>
      </text>
    </comment>
    <comment ref="P18" authorId="1" shapeId="0" xr:uid="{ED0AC5D7-FDF0-455E-856B-6E5B907F2DFB}">
      <text>
        <r>
          <rPr>
            <sz val="8"/>
            <color indexed="81"/>
            <rFont val="Tahoma"/>
            <family val="2"/>
          </rPr>
          <t>The number of minutes planned that will be required for tool changes (replacement of worn tooling within one part family) during the shift.</t>
        </r>
      </text>
    </comment>
    <comment ref="Q18" authorId="1" shapeId="0" xr:uid="{D8BC93DA-5906-4585-B633-88DFD8F19E05}">
      <text>
        <r>
          <rPr>
            <sz val="8"/>
            <color indexed="81"/>
            <rFont val="Tahoma"/>
            <family val="2"/>
          </rPr>
          <t>The number of minutes planned that will be required for performing changeovers (changing tooling to run another part) during the shift.  All part family volumes scheduled to be manufactured on the process must be included to establish this number.  For processes where changeovers do not occur daily, give a daily average.</t>
        </r>
      </text>
    </comment>
    <comment ref="R18" authorId="1" shapeId="0" xr:uid="{9C0FF33C-C6D6-4A9B-A56C-5B72529F0E37}">
      <text>
        <r>
          <rPr>
            <sz val="8"/>
            <color indexed="81"/>
            <rFont val="Tahoma"/>
            <family val="2"/>
          </rPr>
          <t>The number of minutes expected to be required for planned activities such as: preventive maintenance, employee meetings, engineering samples, start-up losses, QC checks &amp; charting, etc.  These occur either every shift or over a predetermined frequency of shifts.</t>
        </r>
      </text>
    </comment>
    <comment ref="S18" authorId="1" shapeId="0" xr:uid="{6F8955B7-B242-4D0A-9F91-F221B71F1B02}">
      <text>
        <r>
          <rPr>
            <sz val="8"/>
            <color indexed="81"/>
            <rFont val="Tahoma"/>
            <family val="2"/>
          </rPr>
          <t>The number of minutes that have historically occurred for unforeseen / unplanned downtime events such as:  machine breakdowns, material shortages, lack of operator availability, unplanned changeovers, etc.</t>
        </r>
      </text>
    </comment>
    <comment ref="T18" authorId="1" shapeId="0" xr:uid="{F040274D-54FF-4CA4-A390-ABDE7824EFE7}">
      <text>
        <r>
          <rPr>
            <sz val="8"/>
            <color indexed="81"/>
            <rFont val="Tahoma"/>
            <family val="2"/>
          </rPr>
          <t>The percentage of time that the process is expected to be producing parts.  Scheduled breaks/lunch &amp; other planned downtime within planned limits do not reduce the % uptime.  The Run@Rate summary % uptime is based on the highest downtimes from either the capacity plan values or the actual run data observed values.</t>
        </r>
      </text>
    </comment>
    <comment ref="V18" authorId="1" shapeId="0" xr:uid="{13F79078-BAC3-403B-BBA8-F69D817D1B84}">
      <text>
        <r>
          <rPr>
            <sz val="8"/>
            <color indexed="81"/>
            <rFont val="Tahoma"/>
            <family val="2"/>
          </rPr>
          <t>The percentage of pieces that are expected to be produced by this operation (process name) that cannot be repaired &amp; must be discarded (thrown away).
Determine if this scrap rate is acceptable for the type of industry and the capabilities of the supplier.</t>
        </r>
      </text>
    </comment>
    <comment ref="Y18" authorId="1" shapeId="0" xr:uid="{284AB645-19A4-41CD-B8F5-A0D6D813F376}">
      <text>
        <r>
          <rPr>
            <sz val="9"/>
            <color indexed="81"/>
            <rFont val="Tahoma"/>
            <family val="2"/>
          </rPr>
          <t>This is the effect of downstream scrap on the requirements for this process.  For series processes, this is the sum of all scrap AFTER this process. 
Make certain to include losses outside of the supplier at Nexteer Automotive if not already included in the orders.  This can be included in the % Downstream Scrap cell for the final process.
Determine if the overall scrap rate is acceptable.</t>
        </r>
      </text>
    </comment>
    <comment ref="AA18" authorId="1" shapeId="0" xr:uid="{E7E6149A-E02E-4011-B70F-F9763CE4E1E8}">
      <text>
        <r>
          <rPr>
            <sz val="8"/>
            <color indexed="81"/>
            <rFont val="Tahoma"/>
            <family val="2"/>
          </rPr>
          <t>The expected number of parts that can be produced by this process taking into consideration both planned &amp; unplanned downtime and first time quality losses.  Capacity is for all Nexteer Automotive &amp; non-Nexteer Automotive parts that require this process.</t>
        </r>
      </text>
    </comment>
    <comment ref="AB18" authorId="1" shapeId="0" xr:uid="{B89F8018-509D-49B5-814C-FBD38CBB67A5}">
      <text>
        <r>
          <rPr>
            <sz val="8"/>
            <color indexed="81"/>
            <rFont val="Tahoma"/>
            <family val="2"/>
          </rPr>
          <t xml:space="preserve">The percentage of time required to manufacture all other customer parts run on this process.  This number includes both additional Nexteer Automotive parts and additional customer's parts that are not included in this Run@Rate document.
Ensure that the supplier has allocated adequate capacity to this part or family of parts as well as to their other commitments.
</t>
        </r>
        <r>
          <rPr>
            <b/>
            <u/>
            <sz val="8"/>
            <color indexed="10"/>
            <rFont val="Tahoma"/>
            <family val="2"/>
          </rPr>
          <t>Ex: If running 100% Nexteer parts then enter 0%</t>
        </r>
      </text>
    </comment>
    <comment ref="AE18" authorId="0" shapeId="0" xr:uid="{81AFF8D5-E483-4C08-A64A-2A4936D3DE94}">
      <text>
        <r>
          <rPr>
            <b/>
            <sz val="9"/>
            <color indexed="81"/>
            <rFont val="Tahoma"/>
            <family val="2"/>
          </rPr>
          <t>The expected number of parts that can be produced on a weekly basis for this Run@Rate family.
In the event the supplier is having difficulty meeting requirements, this weekly capacity allocation can be used to determine if the requirements can be met by working 6 or 7 days per week until a plan can be developed and implemented to increase capacity.</t>
        </r>
      </text>
    </comment>
    <comment ref="AF18" authorId="2" shapeId="0" xr:uid="{39418E71-99F8-4984-8B3B-B60CAFAC1CF2}">
      <text>
        <r>
          <rPr>
            <b/>
            <sz val="9"/>
            <color indexed="81"/>
            <rFont val="Tahoma"/>
            <family val="2"/>
          </rPr>
          <t xml:space="preserve">Same as daily QTC but includes compensation for expected scrap </t>
        </r>
      </text>
    </comment>
    <comment ref="AG18" authorId="1" shapeId="0" xr:uid="{4FF5B2C9-4D35-44E9-BB04-7D5ABDDE1F84}">
      <text>
        <r>
          <rPr>
            <sz val="8"/>
            <color indexed="81"/>
            <rFont val="Tahoma"/>
            <family val="2"/>
          </rPr>
          <t>The number of parts the supplier will need to produce in a day.
Note:  This is based on the number of production days at Nexteer Automotive.</t>
        </r>
      </text>
    </comment>
    <comment ref="AH18" authorId="0" shapeId="0" xr:uid="{294F285C-13CF-4EE9-9666-5F466D58973F}">
      <text>
        <r>
          <rPr>
            <b/>
            <sz val="9"/>
            <color indexed="81"/>
            <rFont val="Tahoma"/>
            <family val="2"/>
          </rPr>
          <t xml:space="preserve">This column shows how efficent the supplier is utilizing their machines.  The farther the value is from 100% the more time is being wasted.
</t>
        </r>
        <r>
          <rPr>
            <b/>
            <sz val="10"/>
            <color indexed="10"/>
            <rFont val="Tahoma"/>
            <family val="2"/>
          </rPr>
          <t>Ex. The machine is most efficient when the value is at 100%</t>
        </r>
      </text>
    </comment>
    <comment ref="AJ18" authorId="1" shapeId="0" xr:uid="{DAA8FAFD-B5BF-4CD3-BB22-2F0943757474}">
      <text>
        <r>
          <rPr>
            <sz val="8"/>
            <color indexed="81"/>
            <rFont val="Tahoma"/>
            <family val="2"/>
          </rPr>
          <t>The expected number of parts that can be produced on a weekly basis for this Run@Rate family.
In the event the supplier is having difficulty meeting requirements, this weekly capacity allocation can be used to determine if the requirements can be met by working 6 or 7 days per week until a plan can be developed and implemented to increase capacity.</t>
        </r>
      </text>
    </comment>
    <comment ref="AL18" authorId="1" shapeId="0" xr:uid="{B9E2FA9F-8854-4961-BFD5-B0279E040FE3}">
      <text>
        <r>
          <rPr>
            <sz val="8"/>
            <color indexed="81"/>
            <rFont val="Tahoma"/>
            <family val="2"/>
          </rPr>
          <t>The number of parts the supplier will need to produce in a week.</t>
        </r>
      </text>
    </comment>
    <comment ref="AM18" authorId="1" shapeId="0" xr:uid="{8FCA50DB-7793-4093-8836-913523F7BD97}">
      <text>
        <r>
          <rPr>
            <sz val="8"/>
            <color indexed="81"/>
            <rFont val="Tahoma"/>
            <family val="2"/>
          </rPr>
          <t>If more than one machine is used for the same process, the volume requirements must be divided by the number of machines used and this volume inputted into the affected cells.</t>
        </r>
      </text>
    </comment>
    <comment ref="AN18" authorId="1" shapeId="0" xr:uid="{62C8E937-4137-4FFF-846D-D95D1BD3E24A}">
      <text>
        <r>
          <rPr>
            <sz val="8"/>
            <color indexed="81"/>
            <rFont val="Tahoma"/>
            <family val="2"/>
          </rPr>
          <t>Indicates whether the supplier is planning enough capacity to meet volume requirements.  If the daily capacity allocated to this part is greater than the daily volume requirements a green “NO” will be displayed.  If the requirements cannot be met a red “YES” will be displayed</t>
        </r>
      </text>
    </comment>
    <comment ref="AP18" authorId="2" shapeId="0" xr:uid="{976C5E86-1EE0-4956-9B48-B238931EE9A4}">
      <text>
        <r>
          <rPr>
            <sz val="9"/>
            <color indexed="81"/>
            <rFont val="Tahoma"/>
            <family val="2"/>
          </rPr>
          <t xml:space="preserve">Same as 15% above daily QTC but includes compensation for expected scrap </t>
        </r>
      </text>
    </comment>
    <comment ref="AQ18" authorId="1" shapeId="0" xr:uid="{2A6EC186-EF17-4634-9A97-E76C6AD2ADE5}">
      <text>
        <r>
          <rPr>
            <sz val="8"/>
            <color indexed="81"/>
            <rFont val="Tahoma"/>
            <family val="2"/>
          </rPr>
          <t>The number of parts the supplier will need to produce in a day to meet the 15% above QTC, as mentioned in the Nexteer Automotive Customer Specific Requirements.  This number is calculated using the number of production days at the Supplier.</t>
        </r>
      </text>
    </comment>
    <comment ref="AR18" authorId="1" shapeId="0" xr:uid="{D88C4012-29E2-48CB-AE67-30909B1A1DD3}">
      <text>
        <r>
          <rPr>
            <sz val="8"/>
            <color indexed="81"/>
            <rFont val="Tahoma"/>
            <family val="2"/>
          </rPr>
          <t xml:space="preserve">The number of parts the supplier will need to produce in a week to meet the 15% above QTC. </t>
        </r>
      </text>
    </comment>
    <comment ref="AS18" authorId="1" shapeId="0" xr:uid="{BD13C50A-230B-4373-A4EC-6DB531F80E36}">
      <text>
        <r>
          <rPr>
            <sz val="8"/>
            <color indexed="81"/>
            <rFont val="Tahoma"/>
            <family val="2"/>
          </rPr>
          <t>15% above QTC, as mentioned in the Nexteer Automotive Customer Specific Requirements.</t>
        </r>
      </text>
    </comment>
    <comment ref="AT18" authorId="1" shapeId="0" xr:uid="{05EA71EA-157D-4A41-B69D-2E5138A2754E}">
      <text>
        <r>
          <rPr>
            <sz val="8"/>
            <color indexed="81"/>
            <rFont val="Tahoma"/>
            <family val="2"/>
          </rPr>
          <t>Indicates whether the supplier has planned enough capacity to meet the 15% above QTC requirement.  If the daily capacity allocated to this part is greater than the daily 15% above QTC a green “NO” will be displayed.  If the requirements cannot be met a purple “YES” will be displayed.</t>
        </r>
      </text>
    </comment>
    <comment ref="AU18" authorId="1" shapeId="0" xr:uid="{4425031C-5912-44B8-B9DF-BE94774A3F5F}">
      <text>
        <r>
          <rPr>
            <sz val="8"/>
            <color indexed="81"/>
            <rFont val="Tahoma"/>
            <family val="2"/>
          </rPr>
          <t>The number of acceptable parts the process is planning to produce in one hour of available production time (production time does not include breaks/lunches &amp; other planned downtime)</t>
        </r>
      </text>
    </comment>
    <comment ref="AV18" authorId="1" shapeId="0" xr:uid="{BDB03DC2-272B-4D18-88EA-863ABC3189DE}">
      <text>
        <r>
          <rPr>
            <sz val="8"/>
            <color indexed="81"/>
            <rFont val="Tahoma"/>
            <family val="2"/>
          </rPr>
          <t>The number of production hours (excluding breaks/lunches &amp; other planned downtime) required to produce all parts that require this process (both parts included in this Run@Rate study &amp; all other parts not included in this Run@Rate study).  If more than 100 hours/week are required, this value will appear shaded in purple. 
Note:  This is to ensure that the supplier has enough capacity to cover any downtime that may occur without jeopardizing production requirements.</t>
        </r>
      </text>
    </comment>
    <comment ref="AW18" authorId="1" shapeId="0" xr:uid="{E00B05F1-6FF1-44BC-8821-A3EC82B2CEFC}">
      <text>
        <r>
          <rPr>
            <sz val="8"/>
            <color indexed="81"/>
            <rFont val="Tahoma"/>
            <family val="2"/>
          </rPr>
          <t>The number of hours required at the supplier to produce one day’s worth of 15% above QTC. This calculation accounts for the production requirements for all parts that require this process.   If more than 100 hours per week are required, this value will appear shaded in purple.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Krejci, Jared</author>
    <author>jztx49</author>
  </authors>
  <commentList>
    <comment ref="L3" authorId="0" shapeId="0" xr:uid="{BC1E484B-6C8B-4B58-B853-06799466B42C}">
      <text>
        <r>
          <rPr>
            <b/>
            <sz val="9"/>
            <color indexed="81"/>
            <rFont val="Tahoma"/>
            <family val="2"/>
          </rPr>
          <t>If this is a family R@R, put the "lead" part number here.  List the rest of the part numbers that will be included in this R@R in the comments section below.</t>
        </r>
      </text>
    </comment>
    <comment ref="B4" authorId="1" shapeId="0" xr:uid="{917BD81F-7B87-475D-B8F9-007139D2B46C}">
      <text>
        <r>
          <rPr>
            <sz val="8"/>
            <color indexed="81"/>
            <rFont val="Tahoma"/>
            <family val="2"/>
          </rPr>
          <t xml:space="preserve">The nine digit (numeric) code assigned by Dun &amp; Bradstreet for the plant that manufactures the product.
</t>
        </r>
      </text>
    </comment>
    <comment ref="B5" authorId="0" shapeId="0" xr:uid="{FC238334-410B-49E8-8D05-CDCFB669EF14}">
      <text>
        <r>
          <rPr>
            <sz val="9"/>
            <color indexed="81"/>
            <rFont val="Tahoma"/>
            <family val="2"/>
          </rPr>
          <t>City, state &amp; country of the plant that manufactures the product.</t>
        </r>
      </text>
    </comment>
    <comment ref="L9" authorId="0" shapeId="0" xr:uid="{F22B2895-F69E-440C-AB44-CBD234F0FC07}">
      <text>
        <r>
          <rPr>
            <b/>
            <sz val="9"/>
            <color indexed="81"/>
            <rFont val="Tahoma"/>
            <family val="2"/>
          </rPr>
          <t>The number of production days normally worked in a year at the Nexteer Automotive plant location(s) that use this part.</t>
        </r>
      </text>
    </comment>
    <comment ref="L10" authorId="0" shapeId="0" xr:uid="{053887EA-866F-42BD-A624-E5FD67FE0CB8}">
      <text>
        <r>
          <rPr>
            <b/>
            <sz val="9"/>
            <color indexed="81"/>
            <rFont val="Tahoma"/>
            <family val="2"/>
          </rPr>
          <t>The number of production days normally worked in a year at the supplier's manufacturing plant location.</t>
        </r>
      </text>
    </comment>
    <comment ref="D12" authorId="0" shapeId="0" xr:uid="{99F9E684-E680-4958-8B4D-D1EC655E38EB}">
      <text>
        <r>
          <rPr>
            <b/>
            <sz val="9"/>
            <color indexed="81"/>
            <rFont val="Tahoma"/>
            <family val="2"/>
          </rPr>
          <t>The duration should be the nomination letter volume/240. This length must be agreed to by the AQE/SQE.</t>
        </r>
      </text>
    </comment>
    <comment ref="R12" authorId="1" shapeId="0" xr:uid="{FFDFF390-D190-4806-B490-C7D53209FFCD}">
      <text>
        <r>
          <rPr>
            <sz val="8"/>
            <color indexed="81"/>
            <rFont val="Tahoma"/>
            <family val="2"/>
          </rPr>
          <t>The tooling capacity available to Nexteer Automotive as outlined in the purchasing agreement
This volume is to be inputed in yearly volumes.
If the MSV is greater than what the supplier is on contract for, this cell will turn red.  Work with the buyer to increase the contracted volumes.
Note:  Make sure the buyer and the supplier agree on what the supplier is on contract for.</t>
        </r>
      </text>
    </comment>
    <comment ref="C18" authorId="1" shapeId="0" xr:uid="{1BDB73C4-3E7A-49C6-B1AB-9B3055F962C9}">
      <text>
        <r>
          <rPr>
            <sz val="8"/>
            <color indexed="81"/>
            <rFont val="Tahoma"/>
            <family val="2"/>
          </rPr>
          <t>Identify the process steps required to manufacture the product.  It is recommended that the process names match those shown on the process flow diagram.  If more than one process (or machine operation) is required, list each process on a separate line.  If a process requires more than one machine (performing the same operation) each machine must be listed on a separate line.  Machines that run together (line balanced) within a manufacturing process can be shown on one line.  A separate process name is required wherever rework or scrap can be generated.  Ensure that all process steps are included.</t>
        </r>
      </text>
    </comment>
    <comment ref="I18" authorId="1" shapeId="0" xr:uid="{4BD834E5-AF82-4938-BDDF-BD6F856A6460}">
      <text>
        <r>
          <rPr>
            <sz val="8"/>
            <color indexed="81"/>
            <rFont val="Tahoma"/>
            <family val="2"/>
          </rPr>
          <t>The number of shifts in a 24 hour period that are scheduled for each process listed.  This includes all product requirements that are manufactured on each process.</t>
        </r>
      </text>
    </comment>
    <comment ref="J18" authorId="1" shapeId="0" xr:uid="{7EDC5D1E-DCD1-4A57-81BC-1E054672EB09}">
      <text>
        <r>
          <rPr>
            <sz val="8"/>
            <color indexed="81"/>
            <rFont val="Tahoma"/>
            <family val="2"/>
          </rPr>
          <t xml:space="preserve">The number of hours on each shift that the process is planned to be operated (including breaks &amp; lunches).
</t>
        </r>
      </text>
    </comment>
    <comment ref="K18" authorId="1" shapeId="0" xr:uid="{5184A6F1-32BA-490B-9FB6-FCE37D8BAB9D}">
      <text>
        <r>
          <rPr>
            <sz val="8"/>
            <color indexed="81"/>
            <rFont val="Tahoma"/>
            <family val="2"/>
          </rPr>
          <t>The number of days per week that each process is scheduled to be in operation (including weekends).
If this supplier is planning to work more than 5 days / week, understand the reason for this and make sure that it will not adversely affect the supplier's ability to provide the quantity of parts needed for production.</t>
        </r>
      </text>
    </comment>
    <comment ref="L18" authorId="1" shapeId="0" xr:uid="{EE2EA65E-751D-4063-AD0E-2C99B6A691D3}">
      <text>
        <r>
          <rPr>
            <sz val="8"/>
            <color indexed="81"/>
            <rFont val="Tahoma"/>
            <family val="2"/>
          </rPr>
          <t>The number of seconds expected that it will require to complete one process cycle.  Includes activities that occur every cycle &amp; activities that occur over a predetermined frequency of cycles (changing stock containers, gauging parts, etc.)</t>
        </r>
      </text>
    </comment>
    <comment ref="M18" authorId="1" shapeId="0" xr:uid="{CA70438A-7DC4-48CE-9E25-70035355131E}">
      <text>
        <r>
          <rPr>
            <sz val="8"/>
            <color indexed="81"/>
            <rFont val="Tahoma"/>
            <family val="2"/>
          </rPr>
          <t>The number of parts produced during one cycle.</t>
        </r>
      </text>
    </comment>
    <comment ref="N18" authorId="1" shapeId="0" xr:uid="{0432E05F-B976-4E5D-AFC9-5599409FD850}">
      <text>
        <r>
          <rPr>
            <b/>
            <sz val="8"/>
            <color indexed="81"/>
            <rFont val="Tahoma"/>
            <family val="2"/>
          </rPr>
          <t>This is the total daily capacity expected for this process.
Note:  This assumes that there is no downtime and FTQ is 100%.</t>
        </r>
        <r>
          <rPr>
            <sz val="8"/>
            <color indexed="81"/>
            <rFont val="Tahoma"/>
            <family val="2"/>
          </rPr>
          <t xml:space="preserve">
</t>
        </r>
      </text>
    </comment>
    <comment ref="O18" authorId="1" shapeId="0" xr:uid="{69743BA2-B411-4FE4-A42A-806D08319C4A}">
      <text>
        <r>
          <rPr>
            <sz val="8"/>
            <color indexed="81"/>
            <rFont val="Tahoma"/>
            <family val="2"/>
          </rPr>
          <t>The number of minutes that a process is not planned to be operating during scheduled break &amp; lunch periods during the shift.</t>
        </r>
      </text>
    </comment>
    <comment ref="P18" authorId="1" shapeId="0" xr:uid="{B5772E2B-4CC0-494E-B4F2-B560CB9C4A55}">
      <text>
        <r>
          <rPr>
            <sz val="8"/>
            <color indexed="81"/>
            <rFont val="Tahoma"/>
            <family val="2"/>
          </rPr>
          <t>The number of minutes planned that will be required for tool changes (replacement of worn tooling within one part family) during the shift.</t>
        </r>
      </text>
    </comment>
    <comment ref="Q18" authorId="1" shapeId="0" xr:uid="{8104AC02-098B-4BC1-8C3B-2C950227AD01}">
      <text>
        <r>
          <rPr>
            <sz val="8"/>
            <color indexed="81"/>
            <rFont val="Tahoma"/>
            <family val="2"/>
          </rPr>
          <t>The number of minutes planned that will be required for performing changeovers (changing tooling to run another part) during the shift.  All part family volumes scheduled to be manufactured on the process must be included to establish this number.  For processes where changeovers do not occur daily, give a daily average.</t>
        </r>
      </text>
    </comment>
    <comment ref="R18" authorId="1" shapeId="0" xr:uid="{78780F67-D9DF-4EB8-BD40-2DDC93019762}">
      <text>
        <r>
          <rPr>
            <sz val="8"/>
            <color indexed="81"/>
            <rFont val="Tahoma"/>
            <family val="2"/>
          </rPr>
          <t>The number of minutes expected to be required for planned activities such as: preventive maintenance, employee meetings, engineering samples, start-up losses, QC checks &amp; charting, etc.  These occur either every shift or over a predetermined frequency of shifts.</t>
        </r>
      </text>
    </comment>
    <comment ref="S18" authorId="1" shapeId="0" xr:uid="{C14DC10E-A68B-4FF3-BC13-E6B398C7A141}">
      <text>
        <r>
          <rPr>
            <sz val="8"/>
            <color indexed="81"/>
            <rFont val="Tahoma"/>
            <family val="2"/>
          </rPr>
          <t>The number of minutes that have historically occurred for unforeseen / unplanned downtime events such as:  machine breakdowns, material shortages, lack of operator availability, unplanned changeovers, etc.</t>
        </r>
      </text>
    </comment>
    <comment ref="T18" authorId="1" shapeId="0" xr:uid="{77686BD2-31B4-4CBB-9CE0-852925B91CF9}">
      <text>
        <r>
          <rPr>
            <sz val="8"/>
            <color indexed="81"/>
            <rFont val="Tahoma"/>
            <family val="2"/>
          </rPr>
          <t>The percentage of time that the process is expected to be producing parts.  Scheduled breaks/lunch &amp; other planned downtime within planned limits do not reduce the % uptime.  The Run@Rate summary % uptime is based on the highest downtimes from either the capacity plan values or the actual run data observed values.</t>
        </r>
      </text>
    </comment>
    <comment ref="U18" authorId="1" shapeId="0" xr:uid="{3744166F-9B2E-44A5-AC9E-BE07977349DD}">
      <text>
        <r>
          <rPr>
            <sz val="8"/>
            <color indexed="81"/>
            <rFont val="Tahoma"/>
            <family val="2"/>
          </rPr>
          <t>The percentage of pieces that are expected to be produced by this operation (process name) that cannot be repaired &amp; must be discarded (thrown away).
Determine if this scrap rate is acceptable for the type of industry and the capabilities of the supplier.</t>
        </r>
      </text>
    </comment>
    <comment ref="V18" authorId="1" shapeId="0" xr:uid="{A30D6959-CB3F-429D-9DFA-9C6646BAC03A}">
      <text>
        <r>
          <rPr>
            <sz val="8"/>
            <color indexed="81"/>
            <rFont val="Tahoma"/>
            <family val="2"/>
          </rPr>
          <t>This is the effect of downstream scrap on the requirements for this process.  For series processes, this is the sum of all scrap AFTER this process. 
Make certain to include losses outside of the supplier at Nexteer Automotive if not already included in the orders.  This can be included in the % Downstream Scrap cell for the final process.
Determine if the overall scrap rate is acceptable.</t>
        </r>
      </text>
    </comment>
    <comment ref="W18" authorId="1" shapeId="0" xr:uid="{B6D4DC00-8964-4CD6-93FD-62A4378273A7}">
      <text>
        <r>
          <rPr>
            <sz val="8"/>
            <color indexed="81"/>
            <rFont val="Tahoma"/>
            <family val="2"/>
          </rPr>
          <t>The expected number of parts that can be produced by this process taking into consideration both planned &amp; unplanned downtime and first time quality losses.  Capacity is for all Nexteer Automotive &amp; non-Nexteer Automotive parts that require this process.</t>
        </r>
      </text>
    </comment>
    <comment ref="X18" authorId="1" shapeId="0" xr:uid="{F179B28C-566C-4BB9-A6D1-DAA77869879F}">
      <text>
        <r>
          <rPr>
            <sz val="8"/>
            <color indexed="81"/>
            <rFont val="Tahoma"/>
            <family val="2"/>
          </rPr>
          <t xml:space="preserve">The percentage of time required to manufacture all other customer parts run on this process.  This number includes both additional Nexteer Automotive parts and additional customer's parts that are not included in this Run@Rate document.
Ensure that the supplier has allocated adequate capacity to this part or family of parts as well as to their other commitments.
</t>
        </r>
        <r>
          <rPr>
            <b/>
            <u/>
            <sz val="8"/>
            <color indexed="10"/>
            <rFont val="Tahoma"/>
            <family val="2"/>
          </rPr>
          <t>Ex: If running 100% Nexteer parts then enter 0%</t>
        </r>
      </text>
    </comment>
    <comment ref="AA18" authorId="0" shapeId="0" xr:uid="{E7B0E78A-F4AB-4AFC-A3BD-4133AC63F5D7}">
      <text>
        <r>
          <rPr>
            <b/>
            <sz val="9"/>
            <color indexed="81"/>
            <rFont val="Tahoma"/>
            <family val="2"/>
          </rPr>
          <t>The expected number of parts that can be produced on a weekly basis for this Run@Rate family.
In the event the supplier is having difficulty meeting requirements, this weekly capacity allocation can be used to determine if the requirements can be met by working 6 or 7 days per week until a plan can be developed and implemented to increase capacity.</t>
        </r>
      </text>
    </comment>
    <comment ref="AB18" authorId="1" shapeId="0" xr:uid="{51FB96C4-6950-435F-92C7-FD4759CADD70}">
      <text>
        <r>
          <rPr>
            <sz val="8"/>
            <color indexed="81"/>
            <rFont val="Tahoma"/>
            <family val="2"/>
          </rPr>
          <t>The number of parts the supplier will need to produce in a day.
Note:  This is based on the number of production days at Nexteer Automotive.</t>
        </r>
      </text>
    </comment>
    <comment ref="AC18" authorId="0" shapeId="0" xr:uid="{2D8238A2-DDC2-44E2-B60E-AF60B143D5E8}">
      <text>
        <r>
          <rPr>
            <b/>
            <sz val="9"/>
            <color indexed="81"/>
            <rFont val="Tahoma"/>
            <family val="2"/>
          </rPr>
          <t xml:space="preserve">This column shows how efficent the supplier is utilizing their machines.  The farther the value is from 100% the more time is being wasted.
</t>
        </r>
        <r>
          <rPr>
            <b/>
            <sz val="10"/>
            <color indexed="10"/>
            <rFont val="Tahoma"/>
            <family val="2"/>
          </rPr>
          <t>Ex. The machine is most efficient when the value is at 100%</t>
        </r>
      </text>
    </comment>
    <comment ref="AE18" authorId="1" shapeId="0" xr:uid="{C1DE9DA3-3C44-4892-BCAF-A21EC63D1468}">
      <text>
        <r>
          <rPr>
            <sz val="8"/>
            <color indexed="81"/>
            <rFont val="Tahoma"/>
            <family val="2"/>
          </rPr>
          <t>The expected number of parts that can be produced on a weekly basis for this Run@Rate family.
In the event the supplier is having difficulty meeting requirements, this weekly capacity allocation can be used to determine if the requirements can be met by working 6 or 7 days per week until a plan can be developed and implemented to increase capacity.</t>
        </r>
      </text>
    </comment>
    <comment ref="AG18" authorId="1" shapeId="0" xr:uid="{B210E3A2-0286-48C6-AC4B-0D5D5C8D1726}">
      <text>
        <r>
          <rPr>
            <sz val="8"/>
            <color indexed="81"/>
            <rFont val="Tahoma"/>
            <family val="2"/>
          </rPr>
          <t>The number of parts the supplier will need to produce in a week.</t>
        </r>
      </text>
    </comment>
    <comment ref="AH18" authorId="1" shapeId="0" xr:uid="{FD1B3B3C-8465-4590-8DB7-8A9D07734E45}">
      <text>
        <r>
          <rPr>
            <sz val="8"/>
            <color indexed="81"/>
            <rFont val="Tahoma"/>
            <family val="2"/>
          </rPr>
          <t>If more than one machine is used for the same process, the volume requirements must be divided by the number of machines used and this volume inputted into the affected cells.</t>
        </r>
      </text>
    </comment>
    <comment ref="AI18" authorId="1" shapeId="0" xr:uid="{1408CAF3-68DA-4E58-84B6-C3CE34BADE95}">
      <text>
        <r>
          <rPr>
            <sz val="8"/>
            <color indexed="81"/>
            <rFont val="Tahoma"/>
            <family val="2"/>
          </rPr>
          <t>Indicates whether the supplier is planning enough capacity to meet volume requirements.  If the daily capacity allocated to this part is greater than the daily volume requirements a green “NO” will be displayed.  If the requirements cannot be met a red “YES” will be displayed</t>
        </r>
      </text>
    </comment>
    <comment ref="AJ18" authorId="1" shapeId="0" xr:uid="{DC83C5DE-82DD-4E5E-8CE0-987A8449D198}">
      <text>
        <r>
          <rPr>
            <sz val="8"/>
            <color indexed="81"/>
            <rFont val="Tahoma"/>
            <family val="2"/>
          </rPr>
          <t>The number of parts the supplier will need to produce in a day to meet the 15% above QTC, as mentioned in the Nexteer Automotive Customer Specific Requirements.  This number is calculated using the number of production days at the Supplier.</t>
        </r>
      </text>
    </comment>
    <comment ref="AK18" authorId="1" shapeId="0" xr:uid="{143C74E5-FEFB-4702-A322-565566369B3A}">
      <text>
        <r>
          <rPr>
            <sz val="8"/>
            <color indexed="81"/>
            <rFont val="Tahoma"/>
            <family val="2"/>
          </rPr>
          <t xml:space="preserve">The number of parts the supplier will need to produce in a week to meet the 15% above QTC. </t>
        </r>
      </text>
    </comment>
    <comment ref="AL18" authorId="1" shapeId="0" xr:uid="{DF03BFAB-CB8F-41F0-8156-21AE8B9D6805}">
      <text>
        <r>
          <rPr>
            <sz val="8"/>
            <color indexed="81"/>
            <rFont val="Tahoma"/>
            <family val="2"/>
          </rPr>
          <t>15% above QTC, as mentioned in the Nexteer Automotive Customer Specific Requirements.</t>
        </r>
      </text>
    </comment>
    <comment ref="AM18" authorId="1" shapeId="0" xr:uid="{F38BDB43-ABA5-4FD7-8EA0-F7EFF44A41D7}">
      <text>
        <r>
          <rPr>
            <sz val="8"/>
            <color indexed="81"/>
            <rFont val="Tahoma"/>
            <family val="2"/>
          </rPr>
          <t>Indicates whether the supplier has planned enough capacity to meet the 15% above QTC requirement.  If the daily capacity allocated to this part is greater than the daily 15% above QTC a green “NO” will be displayed.  If the requirements cannot be met a purple “YES” will be displayed.</t>
        </r>
      </text>
    </comment>
    <comment ref="AN18" authorId="1" shapeId="0" xr:uid="{66D6587A-B47B-40FF-BEA6-94AB756BC897}">
      <text>
        <r>
          <rPr>
            <sz val="8"/>
            <color indexed="81"/>
            <rFont val="Tahoma"/>
            <family val="2"/>
          </rPr>
          <t>The number of acceptable parts the process is planning to produce in one hour of available production time (production time does not include breaks/lunches &amp; other planned downtime)</t>
        </r>
      </text>
    </comment>
    <comment ref="AO18" authorId="1" shapeId="0" xr:uid="{81A17ABE-242F-490A-A67B-5AC78E2319BC}">
      <text>
        <r>
          <rPr>
            <sz val="8"/>
            <color indexed="81"/>
            <rFont val="Tahoma"/>
            <family val="2"/>
          </rPr>
          <t>The number of production hours (excluding breaks/lunches &amp; other planned downtime) required to produce all parts that require this process (both parts included in this Run@Rate study &amp; all other parts not included in this Run@Rate study).  If more than 100 hours/week are required, this value will appear shaded in purple. 
Note:  This is to ensure that the supplier has enough capacity to cover any downtime that may occur without jeopardizing production requirements.</t>
        </r>
      </text>
    </comment>
    <comment ref="AP18" authorId="1" shapeId="0" xr:uid="{1E69D7E9-36F1-45EF-B4B9-E054BADF57BA}">
      <text>
        <r>
          <rPr>
            <sz val="8"/>
            <color indexed="81"/>
            <rFont val="Tahoma"/>
            <family val="2"/>
          </rPr>
          <t>The number of hours required at the supplier to produce one day’s worth of 15% above QTC. This calculation accounts for the production requirements for all parts that require this process.   If more than 100 hours per week are required, this value will appear shaded in purple.</t>
        </r>
      </text>
    </comment>
    <comment ref="Z53" authorId="1" shapeId="0" xr:uid="{B75AE87D-DC2E-4336-8AC7-9C7C39A054A2}">
      <text>
        <r>
          <rPr>
            <sz val="8"/>
            <color indexed="81"/>
            <rFont val="Tahoma"/>
            <family val="2"/>
          </rPr>
          <t>If this is a family R@R, list all the part numbers included in this comments section.  This can also be used to document any other information important to this R@R.</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34D3D6C8-A3CD-4F09-9ADC-6667D7E686E4}">
      <text>
        <r>
          <rPr>
            <sz val="8"/>
            <color indexed="81"/>
            <rFont val="Tahoma"/>
            <family val="2"/>
          </rPr>
          <t>The name of the person that is performing the Run@Rate study</t>
        </r>
      </text>
    </comment>
    <comment ref="J10" authorId="0" shapeId="0" xr:uid="{2493FFA4-903E-462B-991C-EB62FCF6C806}">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51ABCE80-3AB5-4600-BED4-D754DF748FEA}">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4AC4914E-E540-472D-9E12-AF668E30D5A4}">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554C38C6-726E-4333-B53E-A92442A2B23F}">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B2039D63-E407-408F-8F4D-6833576EABB2}">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AE459017-9651-4AD3-9C78-5226A03E03D8}">
      <text>
        <r>
          <rPr>
            <sz val="8"/>
            <color indexed="81"/>
            <rFont val="Tahoma"/>
            <family val="2"/>
          </rPr>
          <t>The number of observed minutes for each run/downtime observation with a start &amp; stop time entered</t>
        </r>
      </text>
    </comment>
    <comment ref="S13" authorId="0" shapeId="0" xr:uid="{9969164A-A96D-4B9A-BB46-6E0E41389AA4}">
      <text>
        <r>
          <rPr>
            <sz val="8"/>
            <color indexed="81"/>
            <rFont val="Tahoma"/>
            <family val="2"/>
          </rPr>
          <t>The number of parts produced during the observed period of uptime.  Enter these values only when the process is running</t>
        </r>
      </text>
    </comment>
    <comment ref="T13" authorId="0" shapeId="0" xr:uid="{940C4165-055A-46D7-8F69-EC4D8EBD1890}">
      <text>
        <r>
          <rPr>
            <sz val="8"/>
            <color indexed="81"/>
            <rFont val="Tahoma"/>
            <family val="2"/>
          </rPr>
          <t>The observed total number of pieces per hour for each run observation with a start &amp; stop time entered</t>
        </r>
      </text>
    </comment>
    <comment ref="U13" authorId="0" shapeId="0" xr:uid="{CABD15B3-E521-4CFB-AECE-ED6861769632}">
      <text>
        <r>
          <rPr>
            <sz val="8"/>
            <color indexed="81"/>
            <rFont val="Tahoma"/>
            <family val="2"/>
          </rPr>
          <t>Equals the total number of pieces run minus the number of pieces of rework minus the number of pieces of scrap</t>
        </r>
      </text>
    </comment>
    <comment ref="V13" authorId="0" shapeId="0" xr:uid="{A8962E32-0442-4E8E-A44C-47BC6D6A4976}">
      <text>
        <r>
          <rPr>
            <sz val="8"/>
            <color indexed="81"/>
            <rFont val="Tahoma"/>
            <family val="2"/>
          </rPr>
          <t>The observed number of acceptable pieces per hour for each run observation with a start &amp; stop time entered</t>
        </r>
      </text>
    </comment>
    <comment ref="W13" authorId="0" shapeId="0" xr:uid="{928C40C4-5D5A-4E8D-AECF-E2032EAEA937}">
      <text>
        <r>
          <rPr>
            <sz val="8"/>
            <color indexed="81"/>
            <rFont val="Tahoma"/>
            <family val="2"/>
          </rPr>
          <t>The number of parts produced in the observed period of uptime that need to be reworked. Enter the reason for rework in the Comments section</t>
        </r>
      </text>
    </comment>
    <comment ref="X13" authorId="0" shapeId="0" xr:uid="{47DB2E54-5302-4C7B-8126-ED93E1307960}">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F8518EF7-A038-4257-A4EA-C189089B1D46}">
      <text>
        <r>
          <rPr>
            <sz val="8"/>
            <color indexed="81"/>
            <rFont val="Tahoma"/>
            <family val="2"/>
          </rPr>
          <t>The percent of parts that were rejected and were unable to be re-worked and therefore thrown away for this period of time.</t>
        </r>
      </text>
    </comment>
    <comment ref="Z13" authorId="0" shapeId="0" xr:uid="{BA5D1A63-8866-4B74-B72A-F95A6121BAD0}">
      <text>
        <r>
          <rPr>
            <sz val="8"/>
            <color indexed="81"/>
            <rFont val="Tahoma"/>
            <family val="2"/>
          </rPr>
          <t>The observed number of acceptable pieces (including reworked pieces) per hour for each run observation with a start &amp; stop time entered</t>
        </r>
      </text>
    </comment>
    <comment ref="A16" authorId="0" shapeId="0" xr:uid="{20FEFF68-9FD9-4805-9973-CF828C484FC0}">
      <text>
        <r>
          <rPr>
            <sz val="8"/>
            <color indexed="81"/>
            <rFont val="Tahoma"/>
            <family val="2"/>
          </rPr>
          <t xml:space="preserve">Subtotals of the observed times for each downtime description category with an “x” entered in the appropriate downtime description column
</t>
        </r>
      </text>
    </comment>
    <comment ref="P41" authorId="0" shapeId="0" xr:uid="{EDDFB6F3-4301-4882-9C15-32D5704F800F}">
      <text>
        <r>
          <rPr>
            <sz val="8"/>
            <color indexed="81"/>
            <rFont val="Tahoma"/>
            <family val="2"/>
          </rPr>
          <t>The total number of minutes during the Run at Rate study that the process was actually running</t>
        </r>
      </text>
    </comment>
    <comment ref="T41" authorId="0" shapeId="0" xr:uid="{B62EC4EE-5291-4A83-BAC6-C607162AE6B8}">
      <text>
        <r>
          <rPr>
            <sz val="8"/>
            <color indexed="81"/>
            <rFont val="Tahoma"/>
            <family val="2"/>
          </rPr>
          <t>The percent of the minutes during the Run at Rate study that the process was actually running</t>
        </r>
      </text>
    </comment>
    <comment ref="W41" authorId="0" shapeId="0" xr:uid="{69EFD2CD-9093-498A-BC40-D32DF3BBA2ED}">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87554BF7-C283-4679-BE5D-54CA10699EFA}">
      <text>
        <r>
          <rPr>
            <sz val="8"/>
            <color indexed="81"/>
            <rFont val="Tahoma"/>
            <family val="2"/>
          </rPr>
          <t>The total number of minutes during the Run at Rate study</t>
        </r>
      </text>
    </comment>
    <comment ref="W42" authorId="0" shapeId="0" xr:uid="{897CABCE-17E4-47B9-91AF-72FABAD7F8A6}">
      <text>
        <r>
          <rPr>
            <sz val="8"/>
            <color indexed="81"/>
            <rFont val="Tahoma"/>
            <family val="2"/>
          </rPr>
          <t>The percent of parts that were rejected and were unable to be re-worked and therefore thrown away.</t>
        </r>
      </text>
    </comment>
    <comment ref="L44" authorId="0" shapeId="0" xr:uid="{AC4474C8-1994-4889-B53A-216B503339F2}">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5AC034B0-2CDB-44A9-9776-AE7EBFFCEBF7}">
      <text>
        <r>
          <rPr>
            <sz val="8"/>
            <color indexed="81"/>
            <rFont val="Tahoma"/>
            <family val="2"/>
          </rPr>
          <t>The name of the person that is performing the Run@Rate study</t>
        </r>
      </text>
    </comment>
    <comment ref="J10" authorId="0" shapeId="0" xr:uid="{19A927D7-5F3D-4402-94A8-33F8BA11E019}">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3F0DC01D-8AC7-4EDE-921A-43FA011434F1}">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9AB60D0F-62A6-45D5-9D29-151E4DA67B67}">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7161B48E-2387-4104-B898-B8A38368E09F}">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7E517032-A478-4BF3-9FF2-17EB969A94FA}">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2C55719F-A157-465A-8982-276EF1A21F81}">
      <text>
        <r>
          <rPr>
            <sz val="8"/>
            <color indexed="81"/>
            <rFont val="Tahoma"/>
            <family val="2"/>
          </rPr>
          <t>The number of observed minutes for each run/downtime observation with a start &amp; stop time entered</t>
        </r>
      </text>
    </comment>
    <comment ref="S13" authorId="0" shapeId="0" xr:uid="{9783061A-13B0-4BF2-98D8-ADDD51E5CD60}">
      <text>
        <r>
          <rPr>
            <sz val="8"/>
            <color indexed="81"/>
            <rFont val="Tahoma"/>
            <family val="2"/>
          </rPr>
          <t>The number of parts produced during the observed period of uptime.  Enter these values only when the process is running</t>
        </r>
      </text>
    </comment>
    <comment ref="T13" authorId="0" shapeId="0" xr:uid="{DD1B4118-0A2E-46BE-9D1D-63932D474D22}">
      <text>
        <r>
          <rPr>
            <sz val="8"/>
            <color indexed="81"/>
            <rFont val="Tahoma"/>
            <family val="2"/>
          </rPr>
          <t>The observed total number of pieces per hour for each run observation with a start &amp; stop time entered</t>
        </r>
      </text>
    </comment>
    <comment ref="U13" authorId="0" shapeId="0" xr:uid="{3E96CFC3-AF9B-42AF-8DB0-794703F55A3C}">
      <text>
        <r>
          <rPr>
            <sz val="8"/>
            <color indexed="81"/>
            <rFont val="Tahoma"/>
            <family val="2"/>
          </rPr>
          <t>Equals the total number of pieces run minus the number of pieces of rework minus the number of pieces of scrap</t>
        </r>
      </text>
    </comment>
    <comment ref="V13" authorId="0" shapeId="0" xr:uid="{294A7C00-BAEC-44BD-A5D7-BA0B8F373537}">
      <text>
        <r>
          <rPr>
            <sz val="8"/>
            <color indexed="81"/>
            <rFont val="Tahoma"/>
            <family val="2"/>
          </rPr>
          <t>The observed number of acceptable pieces per hour for each run observation with a start &amp; stop time entered</t>
        </r>
      </text>
    </comment>
    <comment ref="W13" authorId="0" shapeId="0" xr:uid="{ACFAA749-520A-4E5A-945B-04346AF812A5}">
      <text>
        <r>
          <rPr>
            <sz val="8"/>
            <color indexed="81"/>
            <rFont val="Tahoma"/>
            <family val="2"/>
          </rPr>
          <t>The number of parts produced in the observed period of uptime that need to be reworked. Enter the reason for rework in the Comments section</t>
        </r>
      </text>
    </comment>
    <comment ref="X13" authorId="0" shapeId="0" xr:uid="{9EF798ED-CD00-4748-A2B9-5E88B774A34F}">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BAF03916-F2A8-4A98-A845-274883C2499B}">
      <text>
        <r>
          <rPr>
            <sz val="8"/>
            <color indexed="81"/>
            <rFont val="Tahoma"/>
            <family val="2"/>
          </rPr>
          <t>The percent of parts that were rejected and were unable to be re-worked and therefore thrown away for this period of time.</t>
        </r>
      </text>
    </comment>
    <comment ref="Z13" authorId="0" shapeId="0" xr:uid="{01BCA58B-270F-4E18-B3A6-DE972BCE1C93}">
      <text>
        <r>
          <rPr>
            <sz val="8"/>
            <color indexed="81"/>
            <rFont val="Tahoma"/>
            <family val="2"/>
          </rPr>
          <t>The observed number of acceptable pieces (including reworked pieces) per hour for each run observation with a start &amp; stop time entered</t>
        </r>
      </text>
    </comment>
    <comment ref="A16" authorId="0" shapeId="0" xr:uid="{7CDDD0B6-8574-4EF8-B226-A05D03965C0D}">
      <text>
        <r>
          <rPr>
            <sz val="8"/>
            <color indexed="81"/>
            <rFont val="Tahoma"/>
            <family val="2"/>
          </rPr>
          <t xml:space="preserve">Subtotals of the observed times for each downtime description category with an “x” entered in the appropriate downtime description column
</t>
        </r>
      </text>
    </comment>
    <comment ref="P41" authorId="0" shapeId="0" xr:uid="{FE166F86-93FD-4FA2-8AFA-38441593A210}">
      <text>
        <r>
          <rPr>
            <sz val="8"/>
            <color indexed="81"/>
            <rFont val="Tahoma"/>
            <family val="2"/>
          </rPr>
          <t>The total number of minutes during the Run at Rate study that the process was actually running</t>
        </r>
      </text>
    </comment>
    <comment ref="T41" authorId="0" shapeId="0" xr:uid="{0C16AD47-9912-4C53-A0BD-222B0C2B7A3B}">
      <text>
        <r>
          <rPr>
            <sz val="8"/>
            <color indexed="81"/>
            <rFont val="Tahoma"/>
            <family val="2"/>
          </rPr>
          <t>The percent of the minutes during the Run at Rate study that the process was actually running</t>
        </r>
      </text>
    </comment>
    <comment ref="W41" authorId="0" shapeId="0" xr:uid="{E9D2A907-0B70-431A-8C21-65E2FABC5BD1}">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F6EC7AA6-75BF-48FD-B7AB-05BC77F970C4}">
      <text>
        <r>
          <rPr>
            <sz val="8"/>
            <color indexed="81"/>
            <rFont val="Tahoma"/>
            <family val="2"/>
          </rPr>
          <t>The total number of minutes during the Run at Rate study</t>
        </r>
      </text>
    </comment>
    <comment ref="W42" authorId="0" shapeId="0" xr:uid="{6CC887A1-401D-4671-A772-5635B630553E}">
      <text>
        <r>
          <rPr>
            <sz val="8"/>
            <color indexed="81"/>
            <rFont val="Tahoma"/>
            <family val="2"/>
          </rPr>
          <t>The percent of parts that were rejected and were unable to be re-worked and therefore thrown away.</t>
        </r>
      </text>
    </comment>
    <comment ref="L44" authorId="0" shapeId="0" xr:uid="{5F412EB9-479B-4EF9-8B29-24B844F2EA77}">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B1BC19AE-2B71-4DBD-AC67-D765C9DE8B7B}">
      <text>
        <r>
          <rPr>
            <sz val="8"/>
            <color indexed="81"/>
            <rFont val="Tahoma"/>
            <family val="2"/>
          </rPr>
          <t>The name of the person that is performing the Run@Rate study</t>
        </r>
      </text>
    </comment>
    <comment ref="J10" authorId="0" shapeId="0" xr:uid="{D94E0404-029A-48D8-9881-548417EF7E8B}">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E523CCA6-FFA8-4F89-B333-D4AC3C4115D9}">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0ECF1129-C08A-4C64-B92C-2EA5463C3BF9}">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0ABCFCB9-D417-4DB7-87FB-2CF71F148019}">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EF33087B-1D6D-406F-8B91-CACE7AF2456F}">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D099E767-E63B-4D56-8982-47D496AFBC87}">
      <text>
        <r>
          <rPr>
            <sz val="8"/>
            <color indexed="81"/>
            <rFont val="Tahoma"/>
            <family val="2"/>
          </rPr>
          <t>The number of observed minutes for each run/downtime observation with a start &amp; stop time entered</t>
        </r>
      </text>
    </comment>
    <comment ref="S13" authorId="0" shapeId="0" xr:uid="{1121DF0F-8D62-4B67-A98C-4E706F56B51A}">
      <text>
        <r>
          <rPr>
            <sz val="8"/>
            <color indexed="81"/>
            <rFont val="Tahoma"/>
            <family val="2"/>
          </rPr>
          <t>The number of parts produced during the observed period of uptime.  Enter these values only when the process is running</t>
        </r>
      </text>
    </comment>
    <comment ref="T13" authorId="0" shapeId="0" xr:uid="{BD71E134-34A2-4421-A45E-F1ECF67F7551}">
      <text>
        <r>
          <rPr>
            <sz val="8"/>
            <color indexed="81"/>
            <rFont val="Tahoma"/>
            <family val="2"/>
          </rPr>
          <t>The observed total number of pieces per hour for each run observation with a start &amp; stop time entered</t>
        </r>
      </text>
    </comment>
    <comment ref="U13" authorId="0" shapeId="0" xr:uid="{B9EC9A15-91FF-4E25-AD70-BF85002378B2}">
      <text>
        <r>
          <rPr>
            <sz val="8"/>
            <color indexed="81"/>
            <rFont val="Tahoma"/>
            <family val="2"/>
          </rPr>
          <t>Equals the total number of pieces run minus the number of pieces of rework minus the number of pieces of scrap</t>
        </r>
      </text>
    </comment>
    <comment ref="V13" authorId="0" shapeId="0" xr:uid="{663C30C3-835C-42D5-9E12-4910AFB5BC8A}">
      <text>
        <r>
          <rPr>
            <sz val="8"/>
            <color indexed="81"/>
            <rFont val="Tahoma"/>
            <family val="2"/>
          </rPr>
          <t>The observed number of acceptable pieces per hour for each run observation with a start &amp; stop time entered</t>
        </r>
      </text>
    </comment>
    <comment ref="W13" authorId="0" shapeId="0" xr:uid="{DA34201C-4AAD-4A88-A9CE-CC4714DFED72}">
      <text>
        <r>
          <rPr>
            <sz val="8"/>
            <color indexed="81"/>
            <rFont val="Tahoma"/>
            <family val="2"/>
          </rPr>
          <t>The number of parts produced in the observed period of uptime that need to be reworked. Enter the reason for rework in the Comments section</t>
        </r>
      </text>
    </comment>
    <comment ref="X13" authorId="0" shapeId="0" xr:uid="{C596DDC3-D062-41AB-99CB-E2DD4D571303}">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7520EBF7-1910-444F-A3D6-5A0C7BF6766D}">
      <text>
        <r>
          <rPr>
            <sz val="8"/>
            <color indexed="81"/>
            <rFont val="Tahoma"/>
            <family val="2"/>
          </rPr>
          <t>The percent of parts that were rejected and were unable to be re-worked and therefore thrown away for this period of time.</t>
        </r>
      </text>
    </comment>
    <comment ref="Z13" authorId="0" shapeId="0" xr:uid="{A702BFDE-02B0-4283-8EC7-9C904C7B8079}">
      <text>
        <r>
          <rPr>
            <sz val="8"/>
            <color indexed="81"/>
            <rFont val="Tahoma"/>
            <family val="2"/>
          </rPr>
          <t>The observed number of acceptable pieces (including reworked pieces) per hour for each run observation with a start &amp; stop time entered</t>
        </r>
      </text>
    </comment>
    <comment ref="A16" authorId="0" shapeId="0" xr:uid="{80A0B883-2632-4DD5-ACFB-3F3ACCDC7638}">
      <text>
        <r>
          <rPr>
            <sz val="8"/>
            <color indexed="81"/>
            <rFont val="Tahoma"/>
            <family val="2"/>
          </rPr>
          <t xml:space="preserve">Subtotals of the observed times for each downtime description category with an “x” entered in the appropriate downtime description column
</t>
        </r>
      </text>
    </comment>
    <comment ref="P41" authorId="0" shapeId="0" xr:uid="{57F79681-635B-47CE-A187-C60315D81978}">
      <text>
        <r>
          <rPr>
            <sz val="8"/>
            <color indexed="81"/>
            <rFont val="Tahoma"/>
            <family val="2"/>
          </rPr>
          <t>The total number of minutes during the Run at Rate study that the process was actually running</t>
        </r>
      </text>
    </comment>
    <comment ref="T41" authorId="0" shapeId="0" xr:uid="{95CC1300-EB3A-4FCE-B141-570CA3027D0F}">
      <text>
        <r>
          <rPr>
            <sz val="8"/>
            <color indexed="81"/>
            <rFont val="Tahoma"/>
            <family val="2"/>
          </rPr>
          <t>The percent of the minutes during the Run at Rate study that the process was actually running</t>
        </r>
      </text>
    </comment>
    <comment ref="W41" authorId="0" shapeId="0" xr:uid="{8B422296-9A16-4609-B022-566012C68AC8}">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087307BD-BA4E-4F1F-A97E-761D3A79B64C}">
      <text>
        <r>
          <rPr>
            <sz val="8"/>
            <color indexed="81"/>
            <rFont val="Tahoma"/>
            <family val="2"/>
          </rPr>
          <t>The total number of minutes during the Run at Rate study</t>
        </r>
      </text>
    </comment>
    <comment ref="W42" authorId="0" shapeId="0" xr:uid="{C9D184AA-6DCA-4047-87E9-21CD2FB115D9}">
      <text>
        <r>
          <rPr>
            <sz val="8"/>
            <color indexed="81"/>
            <rFont val="Tahoma"/>
            <family val="2"/>
          </rPr>
          <t>The percent of parts that were rejected and were unable to be re-worked and therefore thrown away.</t>
        </r>
      </text>
    </comment>
    <comment ref="L44" authorId="0" shapeId="0" xr:uid="{E3836376-62E1-4D11-AC48-CF1830F4A26F}">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9371C548-B060-4B25-94A4-06BF93558C32}">
      <text>
        <r>
          <rPr>
            <sz val="8"/>
            <color indexed="81"/>
            <rFont val="Tahoma"/>
            <family val="2"/>
          </rPr>
          <t>The name of the person that is performing the Run@Rate study</t>
        </r>
      </text>
    </comment>
    <comment ref="J10" authorId="0" shapeId="0" xr:uid="{4BAEBC97-233C-4890-9A24-7274C10088C5}">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B8119160-8E95-452A-8207-930488EEF663}">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EC7F9A47-FDB4-4E57-B5A8-B169387040F5}">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447C102A-F1EF-44CA-A869-745044D1EE48}">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30EDE7F0-969D-471A-A907-8698D4CCF3FC}">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C0F56EF8-677E-42CB-A45B-A3DD0E9EE90C}">
      <text>
        <r>
          <rPr>
            <sz val="8"/>
            <color indexed="81"/>
            <rFont val="Tahoma"/>
            <family val="2"/>
          </rPr>
          <t>The number of observed minutes for each run/downtime observation with a start &amp; stop time entered</t>
        </r>
      </text>
    </comment>
    <comment ref="S13" authorId="0" shapeId="0" xr:uid="{3262C794-2463-4521-89BA-212B343A08D8}">
      <text>
        <r>
          <rPr>
            <sz val="8"/>
            <color indexed="81"/>
            <rFont val="Tahoma"/>
            <family val="2"/>
          </rPr>
          <t>The number of parts produced during the observed period of uptime.  Enter these values only when the process is running</t>
        </r>
      </text>
    </comment>
    <comment ref="T13" authorId="0" shapeId="0" xr:uid="{7180582F-6A5D-4EA3-81BF-A8A42D5E0E16}">
      <text>
        <r>
          <rPr>
            <sz val="8"/>
            <color indexed="81"/>
            <rFont val="Tahoma"/>
            <family val="2"/>
          </rPr>
          <t>The observed total number of pieces per hour for each run observation with a start &amp; stop time entered</t>
        </r>
      </text>
    </comment>
    <comment ref="U13" authorId="0" shapeId="0" xr:uid="{6434E804-933B-4D68-B2B8-CE4EA022ED4D}">
      <text>
        <r>
          <rPr>
            <sz val="8"/>
            <color indexed="81"/>
            <rFont val="Tahoma"/>
            <family val="2"/>
          </rPr>
          <t>Equals the total number of pieces run minus the number of pieces of rework minus the number of pieces of scrap</t>
        </r>
      </text>
    </comment>
    <comment ref="V13" authorId="0" shapeId="0" xr:uid="{FF313CBC-CE5B-4279-958F-110491C5F4DC}">
      <text>
        <r>
          <rPr>
            <sz val="8"/>
            <color indexed="81"/>
            <rFont val="Tahoma"/>
            <family val="2"/>
          </rPr>
          <t>The observed number of acceptable pieces per hour for each run observation with a start &amp; stop time entered</t>
        </r>
      </text>
    </comment>
    <comment ref="W13" authorId="0" shapeId="0" xr:uid="{02E49415-C370-4888-9DCF-18AAB70F8D73}">
      <text>
        <r>
          <rPr>
            <sz val="8"/>
            <color indexed="81"/>
            <rFont val="Tahoma"/>
            <family val="2"/>
          </rPr>
          <t>The number of parts produced in the observed period of uptime that need to be reworked. Enter the reason for rework in the Comments section</t>
        </r>
      </text>
    </comment>
    <comment ref="X13" authorId="0" shapeId="0" xr:uid="{356C3115-BF90-422F-AA3C-018968DD2849}">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7141832D-AAB8-4269-91F1-1FA2C06BAE24}">
      <text>
        <r>
          <rPr>
            <sz val="8"/>
            <color indexed="81"/>
            <rFont val="Tahoma"/>
            <family val="2"/>
          </rPr>
          <t>The percent of parts that were rejected and were unable to be re-worked and therefore thrown away for this period of time.</t>
        </r>
      </text>
    </comment>
    <comment ref="Z13" authorId="0" shapeId="0" xr:uid="{B54894C2-1446-4C96-A745-6269E40E9DAA}">
      <text>
        <r>
          <rPr>
            <sz val="8"/>
            <color indexed="81"/>
            <rFont val="Tahoma"/>
            <family val="2"/>
          </rPr>
          <t>The observed number of acceptable pieces (including reworked pieces) per hour for each run observation with a start &amp; stop time entered</t>
        </r>
      </text>
    </comment>
    <comment ref="A16" authorId="0" shapeId="0" xr:uid="{3EEAE292-4379-4A79-9643-14387547AFA5}">
      <text>
        <r>
          <rPr>
            <sz val="8"/>
            <color indexed="81"/>
            <rFont val="Tahoma"/>
            <family val="2"/>
          </rPr>
          <t xml:space="preserve">Subtotals of the observed times for each downtime description category with an “x” entered in the appropriate downtime description column
</t>
        </r>
      </text>
    </comment>
    <comment ref="P41" authorId="0" shapeId="0" xr:uid="{95A70408-E99A-4992-B721-4AC56004B82A}">
      <text>
        <r>
          <rPr>
            <sz val="8"/>
            <color indexed="81"/>
            <rFont val="Tahoma"/>
            <family val="2"/>
          </rPr>
          <t>The total number of minutes during the Run at Rate study that the process was actually running</t>
        </r>
      </text>
    </comment>
    <comment ref="T41" authorId="0" shapeId="0" xr:uid="{EEFCDB61-AEC9-4353-A390-D8E3ADD5DE2B}">
      <text>
        <r>
          <rPr>
            <sz val="8"/>
            <color indexed="81"/>
            <rFont val="Tahoma"/>
            <family val="2"/>
          </rPr>
          <t>The percent of the minutes during the Run at Rate study that the process was actually running</t>
        </r>
      </text>
    </comment>
    <comment ref="W41" authorId="0" shapeId="0" xr:uid="{C7B112A6-17F0-42CB-AFDE-F2818366792C}">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74E94894-EFBD-439E-9236-2D8AC28183F5}">
      <text>
        <r>
          <rPr>
            <sz val="8"/>
            <color indexed="81"/>
            <rFont val="Tahoma"/>
            <family val="2"/>
          </rPr>
          <t>The total number of minutes during the Run at Rate study</t>
        </r>
      </text>
    </comment>
    <comment ref="W42" authorId="0" shapeId="0" xr:uid="{39FA460B-7D42-4F25-AF5A-D48A7B45D533}">
      <text>
        <r>
          <rPr>
            <sz val="8"/>
            <color indexed="81"/>
            <rFont val="Tahoma"/>
            <family val="2"/>
          </rPr>
          <t>The percent of parts that were rejected and were unable to be re-worked and therefore thrown away.</t>
        </r>
      </text>
    </comment>
    <comment ref="L44" authorId="0" shapeId="0" xr:uid="{32F3B938-D4CB-45A7-BDDB-8EC00D9E420A}">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4260E04B-6F89-47CA-8A32-C3FE34861271}">
      <text>
        <r>
          <rPr>
            <sz val="8"/>
            <color indexed="81"/>
            <rFont val="Tahoma"/>
            <family val="2"/>
          </rPr>
          <t>The name of the person that is performing the Run@Rate study</t>
        </r>
      </text>
    </comment>
    <comment ref="J10" authorId="0" shapeId="0" xr:uid="{027ABF03-4178-4022-B251-BE19910EA5C4}">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8933EA36-9538-4C36-93D5-1BA1B53E2792}">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16CA79EE-2BB1-4571-9ADC-447E8A7D8712}">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743B8640-F7EF-4406-8E96-15F36D8063A1}">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EEF3BB31-9B17-4DD6-BA06-0349ABB557C4}">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C67CD0A2-42C5-41C3-94F5-17034C60A6B5}">
      <text>
        <r>
          <rPr>
            <sz val="8"/>
            <color indexed="81"/>
            <rFont val="Tahoma"/>
            <family val="2"/>
          </rPr>
          <t>The number of observed minutes for each run/downtime observation with a start &amp; stop time entered</t>
        </r>
      </text>
    </comment>
    <comment ref="S13" authorId="0" shapeId="0" xr:uid="{2A854012-8EFC-40E4-9D88-6270BD857296}">
      <text>
        <r>
          <rPr>
            <sz val="8"/>
            <color indexed="81"/>
            <rFont val="Tahoma"/>
            <family val="2"/>
          </rPr>
          <t>The number of parts produced during the observed period of uptime.  Enter these values only when the process is running</t>
        </r>
      </text>
    </comment>
    <comment ref="T13" authorId="0" shapeId="0" xr:uid="{8EE81C13-EE2F-4ED7-A777-CEBC4FCB541E}">
      <text>
        <r>
          <rPr>
            <sz val="8"/>
            <color indexed="81"/>
            <rFont val="Tahoma"/>
            <family val="2"/>
          </rPr>
          <t>The observed total number of pieces per hour for each run observation with a start &amp; stop time entered</t>
        </r>
      </text>
    </comment>
    <comment ref="U13" authorId="0" shapeId="0" xr:uid="{B02699A8-8E41-4DB8-AB8E-B3DB90657307}">
      <text>
        <r>
          <rPr>
            <sz val="8"/>
            <color indexed="81"/>
            <rFont val="Tahoma"/>
            <family val="2"/>
          </rPr>
          <t>Equals the total number of pieces run minus the number of pieces of rework minus the number of pieces of scrap</t>
        </r>
      </text>
    </comment>
    <comment ref="V13" authorId="0" shapeId="0" xr:uid="{BF46084C-DA92-4601-86C1-64489EA12FD2}">
      <text>
        <r>
          <rPr>
            <sz val="8"/>
            <color indexed="81"/>
            <rFont val="Tahoma"/>
            <family val="2"/>
          </rPr>
          <t>The observed number of acceptable pieces per hour for each run observation with a start &amp; stop time entered</t>
        </r>
      </text>
    </comment>
    <comment ref="W13" authorId="0" shapeId="0" xr:uid="{53094AFE-BF84-4A39-8D03-37918082461B}">
      <text>
        <r>
          <rPr>
            <sz val="8"/>
            <color indexed="81"/>
            <rFont val="Tahoma"/>
            <family val="2"/>
          </rPr>
          <t>The number of parts produced in the observed period of uptime that need to be reworked. Enter the reason for rework in the Comments section</t>
        </r>
      </text>
    </comment>
    <comment ref="X13" authorId="0" shapeId="0" xr:uid="{E5A468DC-56A8-4BB6-B9E9-5B9FA4BBB4ED}">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A6209066-F16A-44A6-A2EC-F596A7D5230B}">
      <text>
        <r>
          <rPr>
            <sz val="8"/>
            <color indexed="81"/>
            <rFont val="Tahoma"/>
            <family val="2"/>
          </rPr>
          <t>The percent of parts that were rejected and were unable to be re-worked and therefore thrown away for this period of time.</t>
        </r>
      </text>
    </comment>
    <comment ref="Z13" authorId="0" shapeId="0" xr:uid="{5A42D6DF-64E8-448D-AD9E-1CE8A9F72F3F}">
      <text>
        <r>
          <rPr>
            <sz val="8"/>
            <color indexed="81"/>
            <rFont val="Tahoma"/>
            <family val="2"/>
          </rPr>
          <t>The observed number of acceptable pieces (including reworked pieces) per hour for each run observation with a start &amp; stop time entered</t>
        </r>
      </text>
    </comment>
    <comment ref="A16" authorId="0" shapeId="0" xr:uid="{F039753A-426F-4BA3-8CDA-3544EE5B5D8C}">
      <text>
        <r>
          <rPr>
            <sz val="8"/>
            <color indexed="81"/>
            <rFont val="Tahoma"/>
            <family val="2"/>
          </rPr>
          <t xml:space="preserve">Subtotals of the observed times for each downtime description category with an “x” entered in the appropriate downtime description column
</t>
        </r>
      </text>
    </comment>
    <comment ref="P41" authorId="0" shapeId="0" xr:uid="{F68F0D98-AACA-4759-A075-728DBF3D76BB}">
      <text>
        <r>
          <rPr>
            <sz val="8"/>
            <color indexed="81"/>
            <rFont val="Tahoma"/>
            <family val="2"/>
          </rPr>
          <t>The total number of minutes during the Run at Rate study that the process was actually running</t>
        </r>
      </text>
    </comment>
    <comment ref="T41" authorId="0" shapeId="0" xr:uid="{0821EBD6-CA5B-4058-9987-8E92847B9B86}">
      <text>
        <r>
          <rPr>
            <sz val="8"/>
            <color indexed="81"/>
            <rFont val="Tahoma"/>
            <family val="2"/>
          </rPr>
          <t>The percent of the minutes during the Run at Rate study that the process was actually running</t>
        </r>
      </text>
    </comment>
    <comment ref="W41" authorId="0" shapeId="0" xr:uid="{339BFF30-0BEA-460D-89FD-89D4E1C6C330}">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25A40164-D7E6-4E09-A44B-D9705782645D}">
      <text>
        <r>
          <rPr>
            <sz val="8"/>
            <color indexed="81"/>
            <rFont val="Tahoma"/>
            <family val="2"/>
          </rPr>
          <t>The total number of minutes during the Run at Rate study</t>
        </r>
      </text>
    </comment>
    <comment ref="W42" authorId="0" shapeId="0" xr:uid="{F0690081-2187-441F-A063-25A40FC1414D}">
      <text>
        <r>
          <rPr>
            <sz val="8"/>
            <color indexed="81"/>
            <rFont val="Tahoma"/>
            <family val="2"/>
          </rPr>
          <t>The percent of parts that were rejected and were unable to be re-worked and therefore thrown away.</t>
        </r>
      </text>
    </comment>
    <comment ref="L44" authorId="0" shapeId="0" xr:uid="{6BFE0E12-620A-4347-AB42-02EBDC63F64C}">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E9569805-F08F-4128-9702-EAE7F8DDD28E}">
      <text>
        <r>
          <rPr>
            <sz val="8"/>
            <color indexed="81"/>
            <rFont val="Tahoma"/>
            <family val="2"/>
          </rPr>
          <t>The name of the person that is performing the Run@Rate study</t>
        </r>
      </text>
    </comment>
    <comment ref="J10" authorId="0" shapeId="0" xr:uid="{AEA2ABCE-BBBC-4D74-BB8B-1C500C59A2CD}">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41DB1E4C-CCBB-4C5E-9C08-57BF5876C2C6}">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294ABD1E-7EB0-4AFD-B2E7-4A4AC631F58A}">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A2ABDBE1-D9AA-4B57-AA14-3FA27F24A035}">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5D72A0ED-1954-4DCC-8E50-9544B911DA82}">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09D846DE-C85F-4D3D-A190-570C44A9AAB7}">
      <text>
        <r>
          <rPr>
            <sz val="8"/>
            <color indexed="81"/>
            <rFont val="Tahoma"/>
            <family val="2"/>
          </rPr>
          <t>The number of observed minutes for each run/downtime observation with a start &amp; stop time entered</t>
        </r>
      </text>
    </comment>
    <comment ref="S13" authorId="0" shapeId="0" xr:uid="{71424F99-CEE0-4D4C-AB12-A83344C2C5C0}">
      <text>
        <r>
          <rPr>
            <sz val="8"/>
            <color indexed="81"/>
            <rFont val="Tahoma"/>
            <family val="2"/>
          </rPr>
          <t>The number of parts produced during the observed period of uptime.  Enter these values only when the process is running</t>
        </r>
      </text>
    </comment>
    <comment ref="T13" authorId="0" shapeId="0" xr:uid="{6267D92A-8362-4775-B5C4-EF93EFDFDC3F}">
      <text>
        <r>
          <rPr>
            <sz val="8"/>
            <color indexed="81"/>
            <rFont val="Tahoma"/>
            <family val="2"/>
          </rPr>
          <t>The observed total number of pieces per hour for each run observation with a start &amp; stop time entered</t>
        </r>
      </text>
    </comment>
    <comment ref="U13" authorId="0" shapeId="0" xr:uid="{8751346D-F6EF-4531-A91F-485115E205E7}">
      <text>
        <r>
          <rPr>
            <sz val="8"/>
            <color indexed="81"/>
            <rFont val="Tahoma"/>
            <family val="2"/>
          </rPr>
          <t>Equals the total number of pieces run minus the number of pieces of rework minus the number of pieces of scrap</t>
        </r>
      </text>
    </comment>
    <comment ref="V13" authorId="0" shapeId="0" xr:uid="{4A20FE3D-DF5B-4E36-A84F-A24DC33CB336}">
      <text>
        <r>
          <rPr>
            <sz val="8"/>
            <color indexed="81"/>
            <rFont val="Tahoma"/>
            <family val="2"/>
          </rPr>
          <t>The observed number of acceptable pieces per hour for each run observation with a start &amp; stop time entered</t>
        </r>
      </text>
    </comment>
    <comment ref="W13" authorId="0" shapeId="0" xr:uid="{B8A74700-7246-466E-8EDA-6D905C33E5E9}">
      <text>
        <r>
          <rPr>
            <sz val="8"/>
            <color indexed="81"/>
            <rFont val="Tahoma"/>
            <family val="2"/>
          </rPr>
          <t>The number of parts produced in the observed period of uptime that need to be reworked. Enter the reason for rework in the Comments section</t>
        </r>
      </text>
    </comment>
    <comment ref="X13" authorId="0" shapeId="0" xr:uid="{1DE840DE-CA92-4579-A8A7-F21BBA9D053C}">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7BFEDD9D-CA28-461E-892C-06A052211317}">
      <text>
        <r>
          <rPr>
            <sz val="8"/>
            <color indexed="81"/>
            <rFont val="Tahoma"/>
            <family val="2"/>
          </rPr>
          <t>The percent of parts that were rejected and were unable to be re-worked and therefore thrown away for this period of time.</t>
        </r>
      </text>
    </comment>
    <comment ref="Z13" authorId="0" shapeId="0" xr:uid="{C445595E-9B3C-4B9C-9F45-93C707372F3D}">
      <text>
        <r>
          <rPr>
            <sz val="8"/>
            <color indexed="81"/>
            <rFont val="Tahoma"/>
            <family val="2"/>
          </rPr>
          <t>The observed number of acceptable pieces (including reworked pieces) per hour for each run observation with a start &amp; stop time entered</t>
        </r>
      </text>
    </comment>
    <comment ref="A16" authorId="0" shapeId="0" xr:uid="{4F66190E-3E10-4538-BB4B-A00C8DAB1830}">
      <text>
        <r>
          <rPr>
            <sz val="8"/>
            <color indexed="81"/>
            <rFont val="Tahoma"/>
            <family val="2"/>
          </rPr>
          <t xml:space="preserve">Subtotals of the observed times for each downtime description category with an “x” entered in the appropriate downtime description column
</t>
        </r>
      </text>
    </comment>
    <comment ref="P41" authorId="0" shapeId="0" xr:uid="{CC002FCC-17B5-4F9A-B1CC-604EA23A078D}">
      <text>
        <r>
          <rPr>
            <sz val="8"/>
            <color indexed="81"/>
            <rFont val="Tahoma"/>
            <family val="2"/>
          </rPr>
          <t>The total number of minutes during the Run at Rate study that the process was actually running</t>
        </r>
      </text>
    </comment>
    <comment ref="T41" authorId="0" shapeId="0" xr:uid="{DFB38282-5E29-4929-B46F-23D6EF6EDAFA}">
      <text>
        <r>
          <rPr>
            <sz val="8"/>
            <color indexed="81"/>
            <rFont val="Tahoma"/>
            <family val="2"/>
          </rPr>
          <t>The percent of the minutes during the Run at Rate study that the process was actually running</t>
        </r>
      </text>
    </comment>
    <comment ref="W41" authorId="0" shapeId="0" xr:uid="{7EF71DD2-9D30-4386-ACF0-464930CB64D5}">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6DB8CB1C-281C-4400-8030-640DA4393417}">
      <text>
        <r>
          <rPr>
            <sz val="8"/>
            <color indexed="81"/>
            <rFont val="Tahoma"/>
            <family val="2"/>
          </rPr>
          <t>The total number of minutes during the Run at Rate study</t>
        </r>
      </text>
    </comment>
    <comment ref="W42" authorId="0" shapeId="0" xr:uid="{E9DDC8C3-3D29-4018-B9F0-FE8ADFE4D615}">
      <text>
        <r>
          <rPr>
            <sz val="8"/>
            <color indexed="81"/>
            <rFont val="Tahoma"/>
            <family val="2"/>
          </rPr>
          <t>The percent of parts that were rejected and were unable to be re-worked and therefore thrown away.</t>
        </r>
      </text>
    </comment>
    <comment ref="L44" authorId="0" shapeId="0" xr:uid="{E777599F-2CD1-4553-A5AE-F107A914D30D}">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BFE00642-1965-4DA3-AE02-F9877D5E82DE}">
      <text>
        <r>
          <rPr>
            <sz val="8"/>
            <color indexed="81"/>
            <rFont val="Tahoma"/>
            <family val="2"/>
          </rPr>
          <t>The name of the person that is performing the Run@Rate study</t>
        </r>
      </text>
    </comment>
    <comment ref="J10" authorId="0" shapeId="0" xr:uid="{3B1E0DE3-210D-48FC-BA17-F6110F4BB5BB}">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F28AFE6F-3209-4C76-BC2F-CB6AC306FCD4}">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2481B57C-9F62-4DF1-A0AC-9268DB8DBF60}">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98A727E1-1059-4B84-8BB2-78EF8DA1337E}">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DC6F7713-8962-46DD-AA46-96A58455AE2B}">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6F804570-1705-4E21-86B6-D19956881C4E}">
      <text>
        <r>
          <rPr>
            <sz val="8"/>
            <color indexed="81"/>
            <rFont val="Tahoma"/>
            <family val="2"/>
          </rPr>
          <t>The number of observed minutes for each run/downtime observation with a start &amp; stop time entered</t>
        </r>
      </text>
    </comment>
    <comment ref="S13" authorId="0" shapeId="0" xr:uid="{8BEB08AF-284F-458D-AD42-2DE4B5F532B2}">
      <text>
        <r>
          <rPr>
            <sz val="8"/>
            <color indexed="81"/>
            <rFont val="Tahoma"/>
            <family val="2"/>
          </rPr>
          <t>The number of parts produced during the observed period of uptime.  Enter these values only when the process is running</t>
        </r>
      </text>
    </comment>
    <comment ref="T13" authorId="0" shapeId="0" xr:uid="{978E3795-85BE-4CD9-881C-E8F9B637415B}">
      <text>
        <r>
          <rPr>
            <sz val="8"/>
            <color indexed="81"/>
            <rFont val="Tahoma"/>
            <family val="2"/>
          </rPr>
          <t>The observed total number of pieces per hour for each run observation with a start &amp; stop time entered</t>
        </r>
      </text>
    </comment>
    <comment ref="U13" authorId="0" shapeId="0" xr:uid="{2B73A719-812F-420D-B961-3A4FAC0BEE0F}">
      <text>
        <r>
          <rPr>
            <sz val="8"/>
            <color indexed="81"/>
            <rFont val="Tahoma"/>
            <family val="2"/>
          </rPr>
          <t>Equals the total number of pieces run minus the number of pieces of rework minus the number of pieces of scrap</t>
        </r>
      </text>
    </comment>
    <comment ref="V13" authorId="0" shapeId="0" xr:uid="{F21DE92A-6A1E-4E92-A7FC-31B85002952E}">
      <text>
        <r>
          <rPr>
            <sz val="8"/>
            <color indexed="81"/>
            <rFont val="Tahoma"/>
            <family val="2"/>
          </rPr>
          <t>The observed number of acceptable pieces per hour for each run observation with a start &amp; stop time entered</t>
        </r>
      </text>
    </comment>
    <comment ref="W13" authorId="0" shapeId="0" xr:uid="{D90A9227-97CF-4B84-BFCC-1C15F4AEEE13}">
      <text>
        <r>
          <rPr>
            <sz val="8"/>
            <color indexed="81"/>
            <rFont val="Tahoma"/>
            <family val="2"/>
          </rPr>
          <t>The number of parts produced in the observed period of uptime that need to be reworked. Enter the reason for rework in the Comments section</t>
        </r>
      </text>
    </comment>
    <comment ref="X13" authorId="0" shapeId="0" xr:uid="{23871FB0-E205-4906-8A23-A1C5AA4D163B}">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65092DC5-D065-48EA-BA7D-902AB5A4D990}">
      <text>
        <r>
          <rPr>
            <sz val="8"/>
            <color indexed="81"/>
            <rFont val="Tahoma"/>
            <family val="2"/>
          </rPr>
          <t>The percent of parts that were rejected and were unable to be re-worked and therefore thrown away for this period of time.</t>
        </r>
      </text>
    </comment>
    <comment ref="Z13" authorId="0" shapeId="0" xr:uid="{6AA96BD8-359B-4224-AEE5-1DBEDC85B8A9}">
      <text>
        <r>
          <rPr>
            <sz val="8"/>
            <color indexed="81"/>
            <rFont val="Tahoma"/>
            <family val="2"/>
          </rPr>
          <t>The observed number of acceptable pieces (including reworked pieces) per hour for each run observation with a start &amp; stop time entered</t>
        </r>
      </text>
    </comment>
    <comment ref="A16" authorId="0" shapeId="0" xr:uid="{BC1E61F5-76D8-470F-967D-5FD6062DCB42}">
      <text>
        <r>
          <rPr>
            <sz val="8"/>
            <color indexed="81"/>
            <rFont val="Tahoma"/>
            <family val="2"/>
          </rPr>
          <t xml:space="preserve">Subtotals of the observed times for each downtime description category with an “x” entered in the appropriate downtime description column
</t>
        </r>
      </text>
    </comment>
    <comment ref="P41" authorId="0" shapeId="0" xr:uid="{33E61821-27C6-4EDF-976A-5A3526DE902F}">
      <text>
        <r>
          <rPr>
            <sz val="8"/>
            <color indexed="81"/>
            <rFont val="Tahoma"/>
            <family val="2"/>
          </rPr>
          <t>The total number of minutes during the Run at Rate study that the process was actually running</t>
        </r>
      </text>
    </comment>
    <comment ref="T41" authorId="0" shapeId="0" xr:uid="{22E30E0F-7C5D-4A60-9063-FB4C70A0648D}">
      <text>
        <r>
          <rPr>
            <sz val="8"/>
            <color indexed="81"/>
            <rFont val="Tahoma"/>
            <family val="2"/>
          </rPr>
          <t>The percent of the minutes during the Run at Rate study that the process was actually running</t>
        </r>
      </text>
    </comment>
    <comment ref="W41" authorId="0" shapeId="0" xr:uid="{6CD30E67-78BD-4EBD-9BC4-FFEFD191BB28}">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EC9571A2-0F24-4526-8E5B-887FAC76C691}">
      <text>
        <r>
          <rPr>
            <sz val="8"/>
            <color indexed="81"/>
            <rFont val="Tahoma"/>
            <family val="2"/>
          </rPr>
          <t>The total number of minutes during the Run at Rate study</t>
        </r>
      </text>
    </comment>
    <comment ref="W42" authorId="0" shapeId="0" xr:uid="{8AA38337-FB9E-4C20-B252-F5EF0A0F8B34}">
      <text>
        <r>
          <rPr>
            <sz val="8"/>
            <color indexed="81"/>
            <rFont val="Tahoma"/>
            <family val="2"/>
          </rPr>
          <t>The percent of parts that were rejected and were unable to be re-worked and therefore thrown away.</t>
        </r>
      </text>
    </comment>
    <comment ref="L44" authorId="0" shapeId="0" xr:uid="{273CB91C-5AFF-4461-8058-26DFC377EA41}">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BCE118BF-8DEB-45D3-9396-6BC122A6AE8A}">
      <text>
        <r>
          <rPr>
            <sz val="8"/>
            <color indexed="81"/>
            <rFont val="Tahoma"/>
            <family val="2"/>
          </rPr>
          <t>The name of the person that is performing the Run@Rate study</t>
        </r>
      </text>
    </comment>
    <comment ref="J10" authorId="0" shapeId="0" xr:uid="{982A3C67-041C-4081-BA36-8857FF1EE58F}">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3FA0C9C3-0697-4161-A340-296189E5B108}">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20976DF3-19E3-4E21-B73A-5A3CA2115B5E}">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B5E2008E-AF09-43F0-B6A1-B5E9B52DAD88}">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A14B8ECB-ED75-4C76-8B7A-72EB23213577}">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7416D998-F66C-4FED-9554-DBF62FF94F07}">
      <text>
        <r>
          <rPr>
            <sz val="8"/>
            <color indexed="81"/>
            <rFont val="Tahoma"/>
            <family val="2"/>
          </rPr>
          <t>The number of observed minutes for each run/downtime observation with a start &amp; stop time entered</t>
        </r>
      </text>
    </comment>
    <comment ref="S13" authorId="0" shapeId="0" xr:uid="{200631E7-2E34-4B93-A169-9F5643AD175F}">
      <text>
        <r>
          <rPr>
            <sz val="8"/>
            <color indexed="81"/>
            <rFont val="Tahoma"/>
            <family val="2"/>
          </rPr>
          <t>The number of parts produced during the observed period of uptime.  Enter these values only when the process is running</t>
        </r>
      </text>
    </comment>
    <comment ref="T13" authorId="0" shapeId="0" xr:uid="{26AD3688-1609-4777-AF57-D6ADA1578943}">
      <text>
        <r>
          <rPr>
            <sz val="8"/>
            <color indexed="81"/>
            <rFont val="Tahoma"/>
            <family val="2"/>
          </rPr>
          <t>The observed total number of pieces per hour for each run observation with a start &amp; stop time entered</t>
        </r>
      </text>
    </comment>
    <comment ref="U13" authorId="0" shapeId="0" xr:uid="{9219433C-8D6C-41F7-9789-7A0BEA649100}">
      <text>
        <r>
          <rPr>
            <sz val="8"/>
            <color indexed="81"/>
            <rFont val="Tahoma"/>
            <family val="2"/>
          </rPr>
          <t>Equals the total number of pieces run minus the number of pieces of rework minus the number of pieces of scrap</t>
        </r>
      </text>
    </comment>
    <comment ref="V13" authorId="0" shapeId="0" xr:uid="{E6DB4904-6144-4503-9F72-F0BC33729005}">
      <text>
        <r>
          <rPr>
            <sz val="8"/>
            <color indexed="81"/>
            <rFont val="Tahoma"/>
            <family val="2"/>
          </rPr>
          <t>The observed number of acceptable pieces per hour for each run observation with a start &amp; stop time entered</t>
        </r>
      </text>
    </comment>
    <comment ref="W13" authorId="0" shapeId="0" xr:uid="{84B4A586-E378-4872-80F1-4C6B7F66D108}">
      <text>
        <r>
          <rPr>
            <sz val="8"/>
            <color indexed="81"/>
            <rFont val="Tahoma"/>
            <family val="2"/>
          </rPr>
          <t>The number of parts produced in the observed period of uptime that need to be reworked. Enter the reason for rework in the Comments section</t>
        </r>
      </text>
    </comment>
    <comment ref="X13" authorId="0" shapeId="0" xr:uid="{675A224E-27A3-4F2C-B135-970BE5881557}">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CF00560A-0263-4812-AA70-BF8BE452BF8F}">
      <text>
        <r>
          <rPr>
            <sz val="8"/>
            <color indexed="81"/>
            <rFont val="Tahoma"/>
            <family val="2"/>
          </rPr>
          <t>The percent of parts that were rejected and were unable to be re-worked and therefore thrown away for this period of time.</t>
        </r>
      </text>
    </comment>
    <comment ref="Z13" authorId="0" shapeId="0" xr:uid="{C786E3B5-9A18-4648-B702-2ABA29AD9E29}">
      <text>
        <r>
          <rPr>
            <sz val="8"/>
            <color indexed="81"/>
            <rFont val="Tahoma"/>
            <family val="2"/>
          </rPr>
          <t>The observed number of acceptable pieces (including reworked pieces) per hour for each run observation with a start &amp; stop time entered</t>
        </r>
      </text>
    </comment>
    <comment ref="A16" authorId="0" shapeId="0" xr:uid="{BDBB11A4-351E-4BFC-80C0-F32884DF12DF}">
      <text>
        <r>
          <rPr>
            <sz val="8"/>
            <color indexed="81"/>
            <rFont val="Tahoma"/>
            <family val="2"/>
          </rPr>
          <t xml:space="preserve">Subtotals of the observed times for each downtime description category with an “x” entered in the appropriate downtime description column
</t>
        </r>
      </text>
    </comment>
    <comment ref="P41" authorId="0" shapeId="0" xr:uid="{9952F216-6D8B-4201-BB62-6DAAB5FCF99E}">
      <text>
        <r>
          <rPr>
            <sz val="8"/>
            <color indexed="81"/>
            <rFont val="Tahoma"/>
            <family val="2"/>
          </rPr>
          <t>The total number of minutes during the Run at Rate study that the process was actually running</t>
        </r>
      </text>
    </comment>
    <comment ref="T41" authorId="0" shapeId="0" xr:uid="{92F74AF4-1C2A-427D-A6BD-BB82C7F8EF3E}">
      <text>
        <r>
          <rPr>
            <sz val="8"/>
            <color indexed="81"/>
            <rFont val="Tahoma"/>
            <family val="2"/>
          </rPr>
          <t>The percent of the minutes during the Run at Rate study that the process was actually running</t>
        </r>
      </text>
    </comment>
    <comment ref="W41" authorId="0" shapeId="0" xr:uid="{D0249772-B652-4C22-AD11-36030C9BE8BE}">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75E2F9A9-53AA-4D74-B28B-74E05B6E19F0}">
      <text>
        <r>
          <rPr>
            <sz val="8"/>
            <color indexed="81"/>
            <rFont val="Tahoma"/>
            <family val="2"/>
          </rPr>
          <t>The total number of minutes during the Run at Rate study</t>
        </r>
      </text>
    </comment>
    <comment ref="W42" authorId="0" shapeId="0" xr:uid="{264435B1-FB59-436F-BBD5-C66D96ABE3A6}">
      <text>
        <r>
          <rPr>
            <sz val="8"/>
            <color indexed="81"/>
            <rFont val="Tahoma"/>
            <family val="2"/>
          </rPr>
          <t>The percent of parts that were rejected and were unable to be re-worked and therefore thrown away.</t>
        </r>
      </text>
    </comment>
    <comment ref="L44" authorId="0" shapeId="0" xr:uid="{CC151614-5371-44C1-8FFD-84E4037930ED}">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1BD99F7C-E480-4964-A990-46A2AE3E71D8}">
      <text>
        <r>
          <rPr>
            <sz val="8"/>
            <color indexed="81"/>
            <rFont val="Tahoma"/>
            <family val="2"/>
          </rPr>
          <t>The name of the person that is performing the Run@Rate study</t>
        </r>
      </text>
    </comment>
    <comment ref="J10" authorId="0" shapeId="0" xr:uid="{A9640FE1-4195-40AC-A91B-67077E2ECD9C}">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035ADD2D-FAAD-4A7F-ACAA-CBB41ECDCD84}">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C72444C3-3F95-4BA9-9FCF-F4D1F728E762}">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50421ED4-A5E9-4999-A3E2-46411313EA9A}">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AE680404-F152-4188-B6C4-F1FC4D5DDF0A}">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144447E0-6711-48D4-8341-71B0B91BFC32}">
      <text>
        <r>
          <rPr>
            <sz val="8"/>
            <color indexed="81"/>
            <rFont val="Tahoma"/>
            <family val="2"/>
          </rPr>
          <t>The number of observed minutes for each run/downtime observation with a start &amp; stop time entered</t>
        </r>
      </text>
    </comment>
    <comment ref="S13" authorId="0" shapeId="0" xr:uid="{977A5F0A-675D-406E-AF9C-B73657AE748E}">
      <text>
        <r>
          <rPr>
            <sz val="8"/>
            <color indexed="81"/>
            <rFont val="Tahoma"/>
            <family val="2"/>
          </rPr>
          <t>The number of parts produced during the observed period of uptime.  Enter these values only when the process is running</t>
        </r>
      </text>
    </comment>
    <comment ref="T13" authorId="0" shapeId="0" xr:uid="{3D6554E8-BBE3-44B7-8039-E01F6F6D6408}">
      <text>
        <r>
          <rPr>
            <sz val="8"/>
            <color indexed="81"/>
            <rFont val="Tahoma"/>
            <family val="2"/>
          </rPr>
          <t>The observed total number of pieces per hour for each run observation with a start &amp; stop time entered</t>
        </r>
      </text>
    </comment>
    <comment ref="U13" authorId="0" shapeId="0" xr:uid="{1CEF76AB-3460-4EFF-83DD-3E651C0F609B}">
      <text>
        <r>
          <rPr>
            <sz val="8"/>
            <color indexed="81"/>
            <rFont val="Tahoma"/>
            <family val="2"/>
          </rPr>
          <t>Equals the total number of pieces run minus the number of pieces of rework minus the number of pieces of scrap</t>
        </r>
      </text>
    </comment>
    <comment ref="V13" authorId="0" shapeId="0" xr:uid="{6390D111-4E4E-485D-BBC4-9397D30D31EF}">
      <text>
        <r>
          <rPr>
            <sz val="8"/>
            <color indexed="81"/>
            <rFont val="Tahoma"/>
            <family val="2"/>
          </rPr>
          <t>The observed number of acceptable pieces per hour for each run observation with a start &amp; stop time entered</t>
        </r>
      </text>
    </comment>
    <comment ref="W13" authorId="0" shapeId="0" xr:uid="{75042569-A94F-4163-9AD6-79D73271DF11}">
      <text>
        <r>
          <rPr>
            <sz val="8"/>
            <color indexed="81"/>
            <rFont val="Tahoma"/>
            <family val="2"/>
          </rPr>
          <t>The number of parts produced in the observed period of uptime that need to be reworked. Enter the reason for rework in the Comments section</t>
        </r>
      </text>
    </comment>
    <comment ref="X13" authorId="0" shapeId="0" xr:uid="{78898E33-C63C-40B3-B9F5-A46E0E047772}">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E047E5E3-9E8D-4E88-9761-09CC969B75B5}">
      <text>
        <r>
          <rPr>
            <sz val="8"/>
            <color indexed="81"/>
            <rFont val="Tahoma"/>
            <family val="2"/>
          </rPr>
          <t>The percent of parts that were rejected and were unable to be re-worked and therefore thrown away for this period of time.</t>
        </r>
      </text>
    </comment>
    <comment ref="Z13" authorId="0" shapeId="0" xr:uid="{90F86F3E-7411-4018-A95A-22E1D9D64F16}">
      <text>
        <r>
          <rPr>
            <sz val="8"/>
            <color indexed="81"/>
            <rFont val="Tahoma"/>
            <family val="2"/>
          </rPr>
          <t>The observed number of acceptable pieces (including reworked pieces) per hour for each run observation with a start &amp; stop time entered</t>
        </r>
      </text>
    </comment>
    <comment ref="A16" authorId="0" shapeId="0" xr:uid="{7158E4E6-9FB3-4BFC-8A32-B67CD92DC9C4}">
      <text>
        <r>
          <rPr>
            <sz val="8"/>
            <color indexed="81"/>
            <rFont val="Tahoma"/>
            <family val="2"/>
          </rPr>
          <t xml:space="preserve">Subtotals of the observed times for each downtime description category with an “x” entered in the appropriate downtime description column
</t>
        </r>
      </text>
    </comment>
    <comment ref="P41" authorId="0" shapeId="0" xr:uid="{ECCC0806-39F5-4F15-8639-7916F34D411F}">
      <text>
        <r>
          <rPr>
            <sz val="8"/>
            <color indexed="81"/>
            <rFont val="Tahoma"/>
            <family val="2"/>
          </rPr>
          <t>The total number of minutes during the Run at Rate study that the process was actually running</t>
        </r>
      </text>
    </comment>
    <comment ref="T41" authorId="0" shapeId="0" xr:uid="{E092BF9D-2B7F-4E07-9212-8FB1FF10012E}">
      <text>
        <r>
          <rPr>
            <sz val="8"/>
            <color indexed="81"/>
            <rFont val="Tahoma"/>
            <family val="2"/>
          </rPr>
          <t>The percent of the minutes during the Run at Rate study that the process was actually running</t>
        </r>
      </text>
    </comment>
    <comment ref="W41" authorId="0" shapeId="0" xr:uid="{61B3C191-0F94-4750-9A7F-5E1ED739EB7F}">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213987B2-0DA4-459C-8F54-C2604C839B54}">
      <text>
        <r>
          <rPr>
            <sz val="8"/>
            <color indexed="81"/>
            <rFont val="Tahoma"/>
            <family val="2"/>
          </rPr>
          <t>The total number of minutes during the Run at Rate study</t>
        </r>
      </text>
    </comment>
    <comment ref="W42" authorId="0" shapeId="0" xr:uid="{AD3D1046-2277-4A4D-BF99-A0886C0FCF3B}">
      <text>
        <r>
          <rPr>
            <sz val="8"/>
            <color indexed="81"/>
            <rFont val="Tahoma"/>
            <family val="2"/>
          </rPr>
          <t>The percent of parts that were rejected and were unable to be re-worked and therefore thrown away.</t>
        </r>
      </text>
    </comment>
    <comment ref="L44" authorId="0" shapeId="0" xr:uid="{864FF74F-0885-4ACB-B4F5-9C4C9117E925}">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E297F42F-222F-4790-95E3-236E6B8F8293}">
      <text>
        <r>
          <rPr>
            <sz val="8"/>
            <color indexed="81"/>
            <rFont val="Tahoma"/>
            <family val="2"/>
          </rPr>
          <t>The name of the person that is performing the Run@Rate study</t>
        </r>
      </text>
    </comment>
    <comment ref="J10" authorId="0" shapeId="0" xr:uid="{854BD001-EA9D-4075-AD82-0BB436A3F36D}">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61814FB1-E293-4E6E-B101-2A418DA3668D}">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87B1C512-EFB9-4429-BA83-11B05007B975}">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5FBA22FA-F866-45A7-91E7-D6D7F89D246C}">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5C313A09-B0CB-4443-905E-43FD25AF273E}">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509F4382-6F48-4C24-9427-1AAB7F74BB6E}">
      <text>
        <r>
          <rPr>
            <sz val="8"/>
            <color indexed="81"/>
            <rFont val="Tahoma"/>
            <family val="2"/>
          </rPr>
          <t>The number of observed minutes for each run/downtime observation with a start &amp; stop time entered</t>
        </r>
      </text>
    </comment>
    <comment ref="S13" authorId="0" shapeId="0" xr:uid="{993D742A-187A-42FD-A876-FE279FB37BA1}">
      <text>
        <r>
          <rPr>
            <sz val="8"/>
            <color indexed="81"/>
            <rFont val="Tahoma"/>
            <family val="2"/>
          </rPr>
          <t>The number of parts produced during the observed period of uptime.  Enter these values only when the process is running</t>
        </r>
      </text>
    </comment>
    <comment ref="T13" authorId="0" shapeId="0" xr:uid="{6127D3C1-BC05-4528-A710-911987BF9E5C}">
      <text>
        <r>
          <rPr>
            <sz val="8"/>
            <color indexed="81"/>
            <rFont val="Tahoma"/>
            <family val="2"/>
          </rPr>
          <t>The observed total number of pieces per hour for each run observation with a start &amp; stop time entered</t>
        </r>
      </text>
    </comment>
    <comment ref="U13" authorId="0" shapeId="0" xr:uid="{0EF6CAC0-3962-4CF2-998A-DD45DB0A5B7A}">
      <text>
        <r>
          <rPr>
            <sz val="8"/>
            <color indexed="81"/>
            <rFont val="Tahoma"/>
            <family val="2"/>
          </rPr>
          <t>Equals the total number of pieces run minus the number of pieces of rework minus the number of pieces of scrap</t>
        </r>
      </text>
    </comment>
    <comment ref="V13" authorId="0" shapeId="0" xr:uid="{EE60B226-FA83-427B-9925-F4346C6E5334}">
      <text>
        <r>
          <rPr>
            <sz val="8"/>
            <color indexed="81"/>
            <rFont val="Tahoma"/>
            <family val="2"/>
          </rPr>
          <t>The observed number of acceptable pieces per hour for each run observation with a start &amp; stop time entered</t>
        </r>
      </text>
    </comment>
    <comment ref="W13" authorId="0" shapeId="0" xr:uid="{32AEFED9-EDC1-4E0A-B836-1EA22C213E8B}">
      <text>
        <r>
          <rPr>
            <sz val="8"/>
            <color indexed="81"/>
            <rFont val="Tahoma"/>
            <family val="2"/>
          </rPr>
          <t>The number of parts produced in the observed period of uptime that need to be reworked. Enter the reason for rework in the Comments section</t>
        </r>
      </text>
    </comment>
    <comment ref="X13" authorId="0" shapeId="0" xr:uid="{623805D0-EBC5-40FE-B17A-F631DFA96083}">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4D65E361-2856-45AF-A146-740A55A84DDD}">
      <text>
        <r>
          <rPr>
            <sz val="8"/>
            <color indexed="81"/>
            <rFont val="Tahoma"/>
            <family val="2"/>
          </rPr>
          <t>The percent of parts that were rejected and were unable to be re-worked and therefore thrown away for this period of time.</t>
        </r>
      </text>
    </comment>
    <comment ref="Z13" authorId="0" shapeId="0" xr:uid="{2BF0415D-98A3-47FE-B059-D3D160092E4A}">
      <text>
        <r>
          <rPr>
            <sz val="8"/>
            <color indexed="81"/>
            <rFont val="Tahoma"/>
            <family val="2"/>
          </rPr>
          <t>The observed number of acceptable pieces (including reworked pieces) per hour for each run observation with a start &amp; stop time entered</t>
        </r>
      </text>
    </comment>
    <comment ref="A16" authorId="0" shapeId="0" xr:uid="{F5C97CCB-6DDE-47A2-8E2D-00398DA6187C}">
      <text>
        <r>
          <rPr>
            <sz val="8"/>
            <color indexed="81"/>
            <rFont val="Tahoma"/>
            <family val="2"/>
          </rPr>
          <t xml:space="preserve">Subtotals of the observed times for each downtime description category with an “x” entered in the appropriate downtime description column
</t>
        </r>
      </text>
    </comment>
    <comment ref="P41" authorId="0" shapeId="0" xr:uid="{0E01F90E-99DF-4374-9845-878174CDC3D2}">
      <text>
        <r>
          <rPr>
            <sz val="8"/>
            <color indexed="81"/>
            <rFont val="Tahoma"/>
            <family val="2"/>
          </rPr>
          <t>The total number of minutes during the Run at Rate study that the process was actually running</t>
        </r>
      </text>
    </comment>
    <comment ref="T41" authorId="0" shapeId="0" xr:uid="{45C13544-F3E2-460D-9882-7502253E293F}">
      <text>
        <r>
          <rPr>
            <sz val="8"/>
            <color indexed="81"/>
            <rFont val="Tahoma"/>
            <family val="2"/>
          </rPr>
          <t>The percent of the minutes during the Run at Rate study that the process was actually running</t>
        </r>
      </text>
    </comment>
    <comment ref="W41" authorId="0" shapeId="0" xr:uid="{B6099791-CC18-4745-B8AD-F357736E6415}">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7BF12EB0-4F9D-4DA2-A59F-DC9A5CFD3984}">
      <text>
        <r>
          <rPr>
            <sz val="8"/>
            <color indexed="81"/>
            <rFont val="Tahoma"/>
            <family val="2"/>
          </rPr>
          <t>The total number of minutes during the Run at Rate study</t>
        </r>
      </text>
    </comment>
    <comment ref="W42" authorId="0" shapeId="0" xr:uid="{6A9CFAFF-422F-4330-AB8D-C6B7387AED79}">
      <text>
        <r>
          <rPr>
            <sz val="8"/>
            <color indexed="81"/>
            <rFont val="Tahoma"/>
            <family val="2"/>
          </rPr>
          <t>The percent of parts that were rejected and were unable to be re-worked and therefore thrown away.</t>
        </r>
      </text>
    </comment>
    <comment ref="L44" authorId="0" shapeId="0" xr:uid="{8EE87CDE-D887-4BDC-AA19-4075EA103C5A}">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1D973FEF-B3F9-4044-AF2E-1CF17961DF76}">
      <text>
        <r>
          <rPr>
            <sz val="8"/>
            <color indexed="81"/>
            <rFont val="Tahoma"/>
            <family val="2"/>
          </rPr>
          <t>The name of the person that is performing the Run@Rate study</t>
        </r>
      </text>
    </comment>
    <comment ref="J10" authorId="0" shapeId="0" xr:uid="{3A6F6329-8F38-4A58-AC98-207EA2017FF5}">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2E8C6423-A8C6-4538-9559-512C591A6B29}">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6B602883-EA85-4E74-A760-9C8DE9AD06D9}">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9EE286CC-86B7-4AE8-AD3F-A956D9B99DB1}">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E6A0CE3C-0FEE-47F2-908B-11C511D3E8BC}">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11C293E3-A898-44FA-B71D-62E0E5A47A0D}">
      <text>
        <r>
          <rPr>
            <sz val="8"/>
            <color indexed="81"/>
            <rFont val="Tahoma"/>
            <family val="2"/>
          </rPr>
          <t>The number of observed minutes for each run/downtime observation with a start &amp; stop time entered</t>
        </r>
      </text>
    </comment>
    <comment ref="S13" authorId="0" shapeId="0" xr:uid="{CDD84B55-2DC7-4072-84E6-9D8910488CD4}">
      <text>
        <r>
          <rPr>
            <sz val="8"/>
            <color indexed="81"/>
            <rFont val="Tahoma"/>
            <family val="2"/>
          </rPr>
          <t>The number of parts produced during the observed period of uptime.  Enter these values only when the process is running</t>
        </r>
      </text>
    </comment>
    <comment ref="T13" authorId="0" shapeId="0" xr:uid="{DE04AD96-6311-45F6-BF66-FFF457FA7923}">
      <text>
        <r>
          <rPr>
            <sz val="8"/>
            <color indexed="81"/>
            <rFont val="Tahoma"/>
            <family val="2"/>
          </rPr>
          <t>The observed total number of pieces per hour for each run observation with a start &amp; stop time entered</t>
        </r>
      </text>
    </comment>
    <comment ref="U13" authorId="0" shapeId="0" xr:uid="{C0C9756C-856D-40AF-83A3-06EACC252357}">
      <text>
        <r>
          <rPr>
            <sz val="8"/>
            <color indexed="81"/>
            <rFont val="Tahoma"/>
            <family val="2"/>
          </rPr>
          <t>Equals the total number of pieces run minus the number of pieces of rework minus the number of pieces of scrap</t>
        </r>
      </text>
    </comment>
    <comment ref="V13" authorId="0" shapeId="0" xr:uid="{5318A91B-252A-421A-89F2-32E007190EDD}">
      <text>
        <r>
          <rPr>
            <sz val="8"/>
            <color indexed="81"/>
            <rFont val="Tahoma"/>
            <family val="2"/>
          </rPr>
          <t>The observed number of acceptable pieces per hour for each run observation with a start &amp; stop time entered</t>
        </r>
      </text>
    </comment>
    <comment ref="W13" authorId="0" shapeId="0" xr:uid="{5049B838-414A-4D9D-9293-73E4F7874003}">
      <text>
        <r>
          <rPr>
            <sz val="8"/>
            <color indexed="81"/>
            <rFont val="Tahoma"/>
            <family val="2"/>
          </rPr>
          <t>The number of parts produced in the observed period of uptime that need to be reworked. Enter the reason for rework in the Comments section</t>
        </r>
      </text>
    </comment>
    <comment ref="X13" authorId="0" shapeId="0" xr:uid="{A9554640-29A9-4ECC-B54B-9AF932E815BE}">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EB8BFEA6-4F87-455F-86EA-C0398CA8DD80}">
      <text>
        <r>
          <rPr>
            <sz val="8"/>
            <color indexed="81"/>
            <rFont val="Tahoma"/>
            <family val="2"/>
          </rPr>
          <t>The percent of parts that were rejected and were unable to be re-worked and therefore thrown away for this period of time.</t>
        </r>
      </text>
    </comment>
    <comment ref="Z13" authorId="0" shapeId="0" xr:uid="{3DA95B2B-FE78-4D15-A793-436CE6317A1B}">
      <text>
        <r>
          <rPr>
            <sz val="8"/>
            <color indexed="81"/>
            <rFont val="Tahoma"/>
            <family val="2"/>
          </rPr>
          <t>The observed number of acceptable pieces (including reworked pieces) per hour for each run observation with a start &amp; stop time entered</t>
        </r>
      </text>
    </comment>
    <comment ref="A16" authorId="0" shapeId="0" xr:uid="{05EEBD99-BFE5-4611-B9EC-DA1F291C05E1}">
      <text>
        <r>
          <rPr>
            <sz val="8"/>
            <color indexed="81"/>
            <rFont val="Tahoma"/>
            <family val="2"/>
          </rPr>
          <t xml:space="preserve">Subtotals of the observed times for each downtime description category with an “x” entered in the appropriate downtime description column
</t>
        </r>
      </text>
    </comment>
    <comment ref="P41" authorId="0" shapeId="0" xr:uid="{11F66385-9227-4E9D-9200-6C10104FE478}">
      <text>
        <r>
          <rPr>
            <sz val="8"/>
            <color indexed="81"/>
            <rFont val="Tahoma"/>
            <family val="2"/>
          </rPr>
          <t>The total number of minutes during the Run at Rate study that the process was actually running</t>
        </r>
      </text>
    </comment>
    <comment ref="T41" authorId="0" shapeId="0" xr:uid="{4DAA152E-9251-4406-B5B4-39A7E917572B}">
      <text>
        <r>
          <rPr>
            <sz val="8"/>
            <color indexed="81"/>
            <rFont val="Tahoma"/>
            <family val="2"/>
          </rPr>
          <t>The percent of the minutes during the Run at Rate study that the process was actually running</t>
        </r>
      </text>
    </comment>
    <comment ref="W41" authorId="0" shapeId="0" xr:uid="{6A820455-AD29-469D-8B81-31C8ED59EB12}">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EB73BBAD-D01B-4B18-B04A-BCF67CC5F708}">
      <text>
        <r>
          <rPr>
            <sz val="8"/>
            <color indexed="81"/>
            <rFont val="Tahoma"/>
            <family val="2"/>
          </rPr>
          <t>The total number of minutes during the Run at Rate study</t>
        </r>
      </text>
    </comment>
    <comment ref="W42" authorId="0" shapeId="0" xr:uid="{A6C8C0C8-6BCD-42A6-8C9B-F0CB24C2E95B}">
      <text>
        <r>
          <rPr>
            <sz val="8"/>
            <color indexed="81"/>
            <rFont val="Tahoma"/>
            <family val="2"/>
          </rPr>
          <t>The percent of parts that were rejected and were unable to be re-worked and therefore thrown away.</t>
        </r>
      </text>
    </comment>
    <comment ref="L44" authorId="0" shapeId="0" xr:uid="{2F7B68CD-A1E3-455B-973C-88DAB27D4AF6}">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142F7924-FA6C-4545-A23D-A9EFF04D02DC}">
      <text>
        <r>
          <rPr>
            <sz val="8"/>
            <color indexed="81"/>
            <rFont val="Tahoma"/>
            <family val="2"/>
          </rPr>
          <t>The name of the person that is performing the Run@Rate study</t>
        </r>
      </text>
    </comment>
    <comment ref="J10" authorId="0" shapeId="0" xr:uid="{697EEA8F-B385-4B29-B2BF-8857DDEDD570}">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3D274E9A-63D9-4EBD-A6C3-40CB7E144E4E}">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7CE1A667-881F-4104-AFE9-65E65842E3F8}">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720B8B9E-2445-44BC-97C0-677059614C6A}">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54FCB906-3286-4C0C-A4D6-B4FDCC14663F}">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2D066075-49CA-4797-B375-7C804178F806}">
      <text>
        <r>
          <rPr>
            <sz val="8"/>
            <color indexed="81"/>
            <rFont val="Tahoma"/>
            <family val="2"/>
          </rPr>
          <t>The number of observed minutes for each run/downtime observation with a start &amp; stop time entered</t>
        </r>
      </text>
    </comment>
    <comment ref="S13" authorId="0" shapeId="0" xr:uid="{127F15C8-3790-4597-B2B9-35EA69F4CBB0}">
      <text>
        <r>
          <rPr>
            <sz val="8"/>
            <color indexed="81"/>
            <rFont val="Tahoma"/>
            <family val="2"/>
          </rPr>
          <t>The number of parts produced during the observed period of uptime.  Enter these values only when the process is running</t>
        </r>
      </text>
    </comment>
    <comment ref="T13" authorId="0" shapeId="0" xr:uid="{2FE79364-EDCA-4B13-B9B2-4E07DC7E4494}">
      <text>
        <r>
          <rPr>
            <sz val="8"/>
            <color indexed="81"/>
            <rFont val="Tahoma"/>
            <family val="2"/>
          </rPr>
          <t>The observed total number of pieces per hour for each run observation with a start &amp; stop time entered</t>
        </r>
      </text>
    </comment>
    <comment ref="U13" authorId="0" shapeId="0" xr:uid="{DB4F0B42-5F9C-4B6B-B040-CF58BF1D7A96}">
      <text>
        <r>
          <rPr>
            <sz val="8"/>
            <color indexed="81"/>
            <rFont val="Tahoma"/>
            <family val="2"/>
          </rPr>
          <t>Equals the total number of pieces run minus the number of pieces of rework minus the number of pieces of scrap</t>
        </r>
      </text>
    </comment>
    <comment ref="V13" authorId="0" shapeId="0" xr:uid="{50C1E849-5E88-448C-90CC-DC28756D52C1}">
      <text>
        <r>
          <rPr>
            <sz val="8"/>
            <color indexed="81"/>
            <rFont val="Tahoma"/>
            <family val="2"/>
          </rPr>
          <t>The observed number of acceptable pieces per hour for each run observation with a start &amp; stop time entered</t>
        </r>
      </text>
    </comment>
    <comment ref="W13" authorId="0" shapeId="0" xr:uid="{03353D62-F83C-496B-94CB-CE8DACA9E592}">
      <text>
        <r>
          <rPr>
            <sz val="8"/>
            <color indexed="81"/>
            <rFont val="Tahoma"/>
            <family val="2"/>
          </rPr>
          <t>The number of parts produced in the observed period of uptime that need to be reworked. Enter the reason for rework in the Comments section</t>
        </r>
      </text>
    </comment>
    <comment ref="X13" authorId="0" shapeId="0" xr:uid="{ECAA3C04-9F1B-4CB3-AA98-DE0A49874A0C}">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32C4B57F-D737-4490-ADEA-4E6947F4C41C}">
      <text>
        <r>
          <rPr>
            <sz val="8"/>
            <color indexed="81"/>
            <rFont val="Tahoma"/>
            <family val="2"/>
          </rPr>
          <t>The percent of parts that were rejected and were unable to be re-worked and therefore thrown away for this period of time.</t>
        </r>
      </text>
    </comment>
    <comment ref="Z13" authorId="0" shapeId="0" xr:uid="{8FAD67AB-7CDC-40A1-AD86-657D2B9AA604}">
      <text>
        <r>
          <rPr>
            <sz val="8"/>
            <color indexed="81"/>
            <rFont val="Tahoma"/>
            <family val="2"/>
          </rPr>
          <t>The observed number of acceptable pieces (including reworked pieces) per hour for each run observation with a start &amp; stop time entered</t>
        </r>
      </text>
    </comment>
    <comment ref="A16" authorId="0" shapeId="0" xr:uid="{A6812E8A-49E2-4B2A-867E-2FAA13E53120}">
      <text>
        <r>
          <rPr>
            <sz val="8"/>
            <color indexed="81"/>
            <rFont val="Tahoma"/>
            <family val="2"/>
          </rPr>
          <t xml:space="preserve">Subtotals of the observed times for each downtime description category with an “x” entered in the appropriate downtime description column
</t>
        </r>
      </text>
    </comment>
    <comment ref="P41" authorId="0" shapeId="0" xr:uid="{43624166-6FD4-40AE-90C8-862B1F8D677D}">
      <text>
        <r>
          <rPr>
            <sz val="8"/>
            <color indexed="81"/>
            <rFont val="Tahoma"/>
            <family val="2"/>
          </rPr>
          <t>The total number of minutes during the Run at Rate study that the process was actually running</t>
        </r>
      </text>
    </comment>
    <comment ref="T41" authorId="0" shapeId="0" xr:uid="{E1127DC4-3C90-4168-BB42-7DB912F90993}">
      <text>
        <r>
          <rPr>
            <sz val="8"/>
            <color indexed="81"/>
            <rFont val="Tahoma"/>
            <family val="2"/>
          </rPr>
          <t>The percent of the minutes during the Run at Rate study that the process was actually running</t>
        </r>
      </text>
    </comment>
    <comment ref="W41" authorId="0" shapeId="0" xr:uid="{28EC0567-F0E6-4873-8429-ADD0C21192FD}">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CE344949-D49F-4416-AFD0-9587A919AEBF}">
      <text>
        <r>
          <rPr>
            <sz val="8"/>
            <color indexed="81"/>
            <rFont val="Tahoma"/>
            <family val="2"/>
          </rPr>
          <t>The total number of minutes during the Run at Rate study</t>
        </r>
      </text>
    </comment>
    <comment ref="W42" authorId="0" shapeId="0" xr:uid="{B0ED008F-3628-457B-9C48-87F2C0B7AD6A}">
      <text>
        <r>
          <rPr>
            <sz val="8"/>
            <color indexed="81"/>
            <rFont val="Tahoma"/>
            <family val="2"/>
          </rPr>
          <t>The percent of parts that were rejected and were unable to be re-worked and therefore thrown away.</t>
        </r>
      </text>
    </comment>
    <comment ref="L44" authorId="0" shapeId="0" xr:uid="{D34AB9C8-E5F4-4321-B9EC-DBEAF2289C7F}">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A596F087-7F88-4D9B-904B-E0380F446305}">
      <text>
        <r>
          <rPr>
            <sz val="8"/>
            <color indexed="81"/>
            <rFont val="Tahoma"/>
            <family val="2"/>
          </rPr>
          <t>The name of the person that is performing the Run@Rate study</t>
        </r>
      </text>
    </comment>
    <comment ref="J10" authorId="0" shapeId="0" xr:uid="{D457F46C-B561-43B7-A558-84882B07F995}">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B9C89220-472A-4A69-8ABE-DABC96E817FC}">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1961E0A5-E564-4DEA-87A1-9D20607BC4E3}">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77902430-59D7-4A55-8A04-E3A0E2570821}">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FECB9C9A-B498-4343-B169-B0978D6BBA41}">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E021E23D-7461-4A2A-9D15-AE7970DB3938}">
      <text>
        <r>
          <rPr>
            <sz val="8"/>
            <color indexed="81"/>
            <rFont val="Tahoma"/>
            <family val="2"/>
          </rPr>
          <t>The number of observed minutes for each run/downtime observation with a start &amp; stop time entered</t>
        </r>
      </text>
    </comment>
    <comment ref="S13" authorId="0" shapeId="0" xr:uid="{A5CD585C-8CCD-4AE0-9890-C37C7D0C3ABC}">
      <text>
        <r>
          <rPr>
            <sz val="8"/>
            <color indexed="81"/>
            <rFont val="Tahoma"/>
            <family val="2"/>
          </rPr>
          <t>The number of parts produced during the observed period of uptime.  Enter these values only when the process is running</t>
        </r>
      </text>
    </comment>
    <comment ref="T13" authorId="0" shapeId="0" xr:uid="{C0D3FF07-106C-4426-9B99-190ED2803C39}">
      <text>
        <r>
          <rPr>
            <sz val="8"/>
            <color indexed="81"/>
            <rFont val="Tahoma"/>
            <family val="2"/>
          </rPr>
          <t>The observed total number of pieces per hour for each run observation with a start &amp; stop time entered</t>
        </r>
      </text>
    </comment>
    <comment ref="U13" authorId="0" shapeId="0" xr:uid="{2927D7FD-D7BA-4924-A9E3-326E5B20593D}">
      <text>
        <r>
          <rPr>
            <sz val="8"/>
            <color indexed="81"/>
            <rFont val="Tahoma"/>
            <family val="2"/>
          </rPr>
          <t>Equals the total number of pieces run minus the number of pieces of rework minus the number of pieces of scrap</t>
        </r>
      </text>
    </comment>
    <comment ref="V13" authorId="0" shapeId="0" xr:uid="{0447CCDB-9813-4FB3-B101-25CFB2540686}">
      <text>
        <r>
          <rPr>
            <sz val="8"/>
            <color indexed="81"/>
            <rFont val="Tahoma"/>
            <family val="2"/>
          </rPr>
          <t>The observed number of acceptable pieces per hour for each run observation with a start &amp; stop time entered</t>
        </r>
      </text>
    </comment>
    <comment ref="W13" authorId="0" shapeId="0" xr:uid="{B4CCE6AB-C01C-492E-BE95-BCBBDED71255}">
      <text>
        <r>
          <rPr>
            <sz val="8"/>
            <color indexed="81"/>
            <rFont val="Tahoma"/>
            <family val="2"/>
          </rPr>
          <t>The number of parts produced in the observed period of uptime that need to be reworked. Enter the reason for rework in the Comments section</t>
        </r>
      </text>
    </comment>
    <comment ref="X13" authorId="0" shapeId="0" xr:uid="{724B588D-F7E5-47CC-92AC-78CC3AA3E8C4}">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0564E63D-FAD9-4C8C-8473-065D0BA53C19}">
      <text>
        <r>
          <rPr>
            <sz val="8"/>
            <color indexed="81"/>
            <rFont val="Tahoma"/>
            <family val="2"/>
          </rPr>
          <t>The percent of parts that were rejected and were unable to be re-worked and therefore thrown away for this period of time.</t>
        </r>
      </text>
    </comment>
    <comment ref="Z13" authorId="0" shapeId="0" xr:uid="{2DE0501C-CA69-470E-B98B-BF4D092DF2F5}">
      <text>
        <r>
          <rPr>
            <sz val="8"/>
            <color indexed="81"/>
            <rFont val="Tahoma"/>
            <family val="2"/>
          </rPr>
          <t>The observed number of acceptable pieces (including reworked pieces) per hour for each run observation with a start &amp; stop time entered</t>
        </r>
      </text>
    </comment>
    <comment ref="A16" authorId="0" shapeId="0" xr:uid="{05F26F5D-380D-4861-844C-F52ABBAA6F72}">
      <text>
        <r>
          <rPr>
            <sz val="8"/>
            <color indexed="81"/>
            <rFont val="Tahoma"/>
            <family val="2"/>
          </rPr>
          <t xml:space="preserve">Subtotals of the observed times for each downtime description category with an “x” entered in the appropriate downtime description column
</t>
        </r>
      </text>
    </comment>
    <comment ref="P41" authorId="0" shapeId="0" xr:uid="{B4552841-C408-4AB1-A6F8-89CCCA4C5A07}">
      <text>
        <r>
          <rPr>
            <sz val="8"/>
            <color indexed="81"/>
            <rFont val="Tahoma"/>
            <family val="2"/>
          </rPr>
          <t>The total number of minutes during the Run at Rate study that the process was actually running</t>
        </r>
      </text>
    </comment>
    <comment ref="T41" authorId="0" shapeId="0" xr:uid="{AE8DF935-39E7-4971-9F5B-D35AD8B093B8}">
      <text>
        <r>
          <rPr>
            <sz val="8"/>
            <color indexed="81"/>
            <rFont val="Tahoma"/>
            <family val="2"/>
          </rPr>
          <t>The percent of the minutes during the Run at Rate study that the process was actually running</t>
        </r>
      </text>
    </comment>
    <comment ref="W41" authorId="0" shapeId="0" xr:uid="{2082579A-0F04-408F-9973-8AB7CB3C2539}">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87C7836E-5DA6-4581-A189-09BF0FD63ACF}">
      <text>
        <r>
          <rPr>
            <sz val="8"/>
            <color indexed="81"/>
            <rFont val="Tahoma"/>
            <family val="2"/>
          </rPr>
          <t>The total number of minutes during the Run at Rate study</t>
        </r>
      </text>
    </comment>
    <comment ref="W42" authorId="0" shapeId="0" xr:uid="{61EF9FF6-3D48-4D7B-A615-E9BC1955E7D0}">
      <text>
        <r>
          <rPr>
            <sz val="8"/>
            <color indexed="81"/>
            <rFont val="Tahoma"/>
            <family val="2"/>
          </rPr>
          <t>The percent of parts that were rejected and were unable to be re-worked and therefore thrown away.</t>
        </r>
      </text>
    </comment>
    <comment ref="L44" authorId="0" shapeId="0" xr:uid="{EE2C5D88-2762-4DA1-977B-DF54A2CD610E}">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9515C4E0-B9EE-484E-877A-DF03352D8344}">
      <text>
        <r>
          <rPr>
            <sz val="8"/>
            <color indexed="81"/>
            <rFont val="Tahoma"/>
            <family val="2"/>
          </rPr>
          <t>The name of the person that is performing the Run@Rate study</t>
        </r>
      </text>
    </comment>
    <comment ref="J10" authorId="0" shapeId="0" xr:uid="{9CD19583-66B9-401F-BC39-A5179C2CF203}">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BD123E31-1E7B-4B43-B3AC-E8D7036B249F}">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428D8B7B-9DD2-4EB1-8C27-6A87B443EAA0}">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EE111FBD-C63B-4BDA-8306-7EE39D1D3FEC}">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7B495EBE-CA0E-4B58-A8C9-59E86AC61E24}">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241EED76-0867-4933-96FB-DF624765613A}">
      <text>
        <r>
          <rPr>
            <sz val="8"/>
            <color indexed="81"/>
            <rFont val="Tahoma"/>
            <family val="2"/>
          </rPr>
          <t>The number of observed minutes for each run/downtime observation with a start &amp; stop time entered</t>
        </r>
      </text>
    </comment>
    <comment ref="S13" authorId="0" shapeId="0" xr:uid="{A240BF49-2F15-472B-89E9-6D2D4A3E63D6}">
      <text>
        <r>
          <rPr>
            <sz val="8"/>
            <color indexed="81"/>
            <rFont val="Tahoma"/>
            <family val="2"/>
          </rPr>
          <t>The number of parts produced during the observed period of uptime.  Enter these values only when the process is running</t>
        </r>
      </text>
    </comment>
    <comment ref="T13" authorId="0" shapeId="0" xr:uid="{AFE4EC2C-4E40-404A-8FA2-33581EA5BE03}">
      <text>
        <r>
          <rPr>
            <sz val="8"/>
            <color indexed="81"/>
            <rFont val="Tahoma"/>
            <family val="2"/>
          </rPr>
          <t>The observed total number of pieces per hour for each run observation with a start &amp; stop time entered</t>
        </r>
      </text>
    </comment>
    <comment ref="U13" authorId="0" shapeId="0" xr:uid="{57B67151-529A-441F-8493-88871C43355E}">
      <text>
        <r>
          <rPr>
            <sz val="8"/>
            <color indexed="81"/>
            <rFont val="Tahoma"/>
            <family val="2"/>
          </rPr>
          <t>Equals the total number of pieces run minus the number of pieces of rework minus the number of pieces of scrap</t>
        </r>
      </text>
    </comment>
    <comment ref="V13" authorId="0" shapeId="0" xr:uid="{1A3247FC-7B42-4878-AA37-C9D428841886}">
      <text>
        <r>
          <rPr>
            <sz val="8"/>
            <color indexed="81"/>
            <rFont val="Tahoma"/>
            <family val="2"/>
          </rPr>
          <t>The observed number of acceptable pieces per hour for each run observation with a start &amp; stop time entered</t>
        </r>
      </text>
    </comment>
    <comment ref="W13" authorId="0" shapeId="0" xr:uid="{30891D86-D296-4995-B220-CD08C007B666}">
      <text>
        <r>
          <rPr>
            <sz val="8"/>
            <color indexed="81"/>
            <rFont val="Tahoma"/>
            <family val="2"/>
          </rPr>
          <t>The number of parts produced in the observed period of uptime that need to be reworked. Enter the reason for rework in the Comments section</t>
        </r>
      </text>
    </comment>
    <comment ref="X13" authorId="0" shapeId="0" xr:uid="{1BC0284C-E101-4CF4-8061-04E952DFD766}">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475DD8C0-2D77-4CEE-84AE-3F59825555FB}">
      <text>
        <r>
          <rPr>
            <sz val="8"/>
            <color indexed="81"/>
            <rFont val="Tahoma"/>
            <family val="2"/>
          </rPr>
          <t>The percent of parts that were rejected and were unable to be re-worked and therefore thrown away for this period of time.</t>
        </r>
      </text>
    </comment>
    <comment ref="Z13" authorId="0" shapeId="0" xr:uid="{D7750716-AC58-49C1-9AC1-33CF4FF91C19}">
      <text>
        <r>
          <rPr>
            <sz val="8"/>
            <color indexed="81"/>
            <rFont val="Tahoma"/>
            <family val="2"/>
          </rPr>
          <t>The observed number of acceptable pieces (including reworked pieces) per hour for each run observation with a start &amp; stop time entered</t>
        </r>
      </text>
    </comment>
    <comment ref="A16" authorId="0" shapeId="0" xr:uid="{D48625CF-ABCC-4A5C-8985-FE897C1A7A2D}">
      <text>
        <r>
          <rPr>
            <sz val="8"/>
            <color indexed="81"/>
            <rFont val="Tahoma"/>
            <family val="2"/>
          </rPr>
          <t xml:space="preserve">Subtotals of the observed times for each downtime description category with an “x” entered in the appropriate downtime description column
</t>
        </r>
      </text>
    </comment>
    <comment ref="P41" authorId="0" shapeId="0" xr:uid="{48E4803A-E934-4389-ABD1-9194B5C92924}">
      <text>
        <r>
          <rPr>
            <sz val="8"/>
            <color indexed="81"/>
            <rFont val="Tahoma"/>
            <family val="2"/>
          </rPr>
          <t>The total number of minutes during the Run at Rate study that the process was actually running</t>
        </r>
      </text>
    </comment>
    <comment ref="T41" authorId="0" shapeId="0" xr:uid="{B8F43849-6839-4B34-9CF7-4FBFCE3D68BC}">
      <text>
        <r>
          <rPr>
            <sz val="8"/>
            <color indexed="81"/>
            <rFont val="Tahoma"/>
            <family val="2"/>
          </rPr>
          <t>The percent of the minutes during the Run at Rate study that the process was actually running</t>
        </r>
      </text>
    </comment>
    <comment ref="W41" authorId="0" shapeId="0" xr:uid="{D0ED90E2-2DA4-4B2F-A82E-4630C51BC555}">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09417603-8EFD-4337-A354-8059A2C2A53A}">
      <text>
        <r>
          <rPr>
            <sz val="8"/>
            <color indexed="81"/>
            <rFont val="Tahoma"/>
            <family val="2"/>
          </rPr>
          <t>The total number of minutes during the Run at Rate study</t>
        </r>
      </text>
    </comment>
    <comment ref="W42" authorId="0" shapeId="0" xr:uid="{1C6DE7DB-E11B-40E8-887F-185DEA2DBD43}">
      <text>
        <r>
          <rPr>
            <sz val="8"/>
            <color indexed="81"/>
            <rFont val="Tahoma"/>
            <family val="2"/>
          </rPr>
          <t>The percent of parts that were rejected and were unable to be re-worked and therefore thrown away.</t>
        </r>
      </text>
    </comment>
    <comment ref="L44" authorId="0" shapeId="0" xr:uid="{2F9495DF-48AC-4C91-B5B5-91CE75F14E33}">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CCD79910-26BD-4926-B605-B3A1F15AF30B}">
      <text>
        <r>
          <rPr>
            <sz val="8"/>
            <color indexed="81"/>
            <rFont val="Tahoma"/>
            <family val="2"/>
          </rPr>
          <t>The name of the person that is performing the Run@Rate study</t>
        </r>
      </text>
    </comment>
    <comment ref="J10" authorId="0" shapeId="0" xr:uid="{66FE499A-B1C9-4513-A145-F38E8762D017}">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418C5F02-964D-4DC6-BFF2-A210C5979D66}">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8DE7D6B8-E5F9-4894-99E3-07D12AD04D79}">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5A73EA03-F3FE-4792-9206-754B03366CAB}">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52B74DAD-3152-4E06-AD7E-EAB0184067CB}">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EC5D9B2D-1520-4163-B896-93B4A93DC110}">
      <text>
        <r>
          <rPr>
            <sz val="8"/>
            <color indexed="81"/>
            <rFont val="Tahoma"/>
            <family val="2"/>
          </rPr>
          <t>The number of observed minutes for each run/downtime observation with a start &amp; stop time entered</t>
        </r>
      </text>
    </comment>
    <comment ref="S13" authorId="0" shapeId="0" xr:uid="{D01B3DB5-FF4C-401C-8486-42C3E2B10ABE}">
      <text>
        <r>
          <rPr>
            <sz val="8"/>
            <color indexed="81"/>
            <rFont val="Tahoma"/>
            <family val="2"/>
          </rPr>
          <t>The number of parts produced during the observed period of uptime.  Enter these values only when the process is running</t>
        </r>
      </text>
    </comment>
    <comment ref="T13" authorId="0" shapeId="0" xr:uid="{0B5AB8B5-6ED6-462B-A846-3A850F37F15D}">
      <text>
        <r>
          <rPr>
            <sz val="8"/>
            <color indexed="81"/>
            <rFont val="Tahoma"/>
            <family val="2"/>
          </rPr>
          <t>The observed total number of pieces per hour for each run observation with a start &amp; stop time entered</t>
        </r>
      </text>
    </comment>
    <comment ref="U13" authorId="0" shapeId="0" xr:uid="{37E4EE22-8EC1-4997-B82B-F84D4947ABF9}">
      <text>
        <r>
          <rPr>
            <sz val="8"/>
            <color indexed="81"/>
            <rFont val="Tahoma"/>
            <family val="2"/>
          </rPr>
          <t>Equals the total number of pieces run minus the number of pieces of rework minus the number of pieces of scrap</t>
        </r>
      </text>
    </comment>
    <comment ref="V13" authorId="0" shapeId="0" xr:uid="{0BF9541C-C046-4CB6-B8FA-3F909266E68D}">
      <text>
        <r>
          <rPr>
            <sz val="8"/>
            <color indexed="81"/>
            <rFont val="Tahoma"/>
            <family val="2"/>
          </rPr>
          <t>The observed number of acceptable pieces per hour for each run observation with a start &amp; stop time entered</t>
        </r>
      </text>
    </comment>
    <comment ref="W13" authorId="0" shapeId="0" xr:uid="{01DB307F-8976-453B-BFEE-6B1156037476}">
      <text>
        <r>
          <rPr>
            <sz val="8"/>
            <color indexed="81"/>
            <rFont val="Tahoma"/>
            <family val="2"/>
          </rPr>
          <t>The number of parts produced in the observed period of uptime that need to be reworked. Enter the reason for rework in the Comments section</t>
        </r>
      </text>
    </comment>
    <comment ref="X13" authorId="0" shapeId="0" xr:uid="{67A3F887-A729-484D-AF3E-AF2D490963D9}">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1D6DF1D2-3F78-4A3A-8A59-D5D7BC9106A3}">
      <text>
        <r>
          <rPr>
            <sz val="8"/>
            <color indexed="81"/>
            <rFont val="Tahoma"/>
            <family val="2"/>
          </rPr>
          <t>The percent of parts that were rejected and were unable to be re-worked and therefore thrown away for this period of time.</t>
        </r>
      </text>
    </comment>
    <comment ref="Z13" authorId="0" shapeId="0" xr:uid="{2A137681-3125-4687-8087-DDB27462293C}">
      <text>
        <r>
          <rPr>
            <sz val="8"/>
            <color indexed="81"/>
            <rFont val="Tahoma"/>
            <family val="2"/>
          </rPr>
          <t>The observed number of acceptable pieces (including reworked pieces) per hour for each run observation with a start &amp; stop time entered</t>
        </r>
      </text>
    </comment>
    <comment ref="A16" authorId="0" shapeId="0" xr:uid="{BE5126A4-8A81-4E6F-9BF2-CE0A14E22F9F}">
      <text>
        <r>
          <rPr>
            <sz val="8"/>
            <color indexed="81"/>
            <rFont val="Tahoma"/>
            <family val="2"/>
          </rPr>
          <t xml:space="preserve">Subtotals of the observed times for each downtime description category with an “x” entered in the appropriate downtime description column
</t>
        </r>
      </text>
    </comment>
    <comment ref="P41" authorId="0" shapeId="0" xr:uid="{CD348D49-5AB7-4318-B852-44E7BB43E34A}">
      <text>
        <r>
          <rPr>
            <sz val="8"/>
            <color indexed="81"/>
            <rFont val="Tahoma"/>
            <family val="2"/>
          </rPr>
          <t>The total number of minutes during the Run at Rate study that the process was actually running</t>
        </r>
      </text>
    </comment>
    <comment ref="T41" authorId="0" shapeId="0" xr:uid="{7D70D5A1-A789-4EB2-8168-B8DCE0CA06CC}">
      <text>
        <r>
          <rPr>
            <sz val="8"/>
            <color indexed="81"/>
            <rFont val="Tahoma"/>
            <family val="2"/>
          </rPr>
          <t>The percent of the minutes during the Run at Rate study that the process was actually running</t>
        </r>
      </text>
    </comment>
    <comment ref="W41" authorId="0" shapeId="0" xr:uid="{714BB9BB-6047-4C7C-BEAA-35AEE92D43A7}">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00319EB1-8BC2-4008-B509-5FC545263976}">
      <text>
        <r>
          <rPr>
            <sz val="8"/>
            <color indexed="81"/>
            <rFont val="Tahoma"/>
            <family val="2"/>
          </rPr>
          <t>The total number of minutes during the Run at Rate study</t>
        </r>
      </text>
    </comment>
    <comment ref="W42" authorId="0" shapeId="0" xr:uid="{92EAE44C-F152-47A8-AA79-DFE67D63F148}">
      <text>
        <r>
          <rPr>
            <sz val="8"/>
            <color indexed="81"/>
            <rFont val="Tahoma"/>
            <family val="2"/>
          </rPr>
          <t>The percent of parts that were rejected and were unable to be re-worked and therefore thrown away.</t>
        </r>
      </text>
    </comment>
    <comment ref="L44" authorId="0" shapeId="0" xr:uid="{67C1FB18-5053-4EDE-8445-C9D2B6774650}">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10F8458A-FC5D-4F7E-BB51-A0DDD032F922}">
      <text>
        <r>
          <rPr>
            <sz val="8"/>
            <color indexed="81"/>
            <rFont val="Tahoma"/>
            <family val="2"/>
          </rPr>
          <t>The name of the person that is performing the Run@Rate study</t>
        </r>
      </text>
    </comment>
    <comment ref="J10" authorId="0" shapeId="0" xr:uid="{53A02FB1-726B-4724-B730-344862EE4022}">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5627802E-4EB0-423C-B198-7E66301CA358}">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1E6A809C-DB63-4DC4-868F-D6EED223C9F3}">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92941D11-6623-473C-ACB7-FD883B4B95B1}">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D7A17878-5525-47B0-BEE7-786A3CF5AFF2}">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6886C2D1-C78D-4198-B378-A165B21FF238}">
      <text>
        <r>
          <rPr>
            <sz val="8"/>
            <color indexed="81"/>
            <rFont val="Tahoma"/>
            <family val="2"/>
          </rPr>
          <t>The number of observed minutes for each run/downtime observation with a start &amp; stop time entered</t>
        </r>
      </text>
    </comment>
    <comment ref="S13" authorId="0" shapeId="0" xr:uid="{C63E9748-8F8D-4BF0-8121-A6BB785570CD}">
      <text>
        <r>
          <rPr>
            <sz val="8"/>
            <color indexed="81"/>
            <rFont val="Tahoma"/>
            <family val="2"/>
          </rPr>
          <t>The number of parts produced during the observed period of uptime.  Enter these values only when the process is running</t>
        </r>
      </text>
    </comment>
    <comment ref="T13" authorId="0" shapeId="0" xr:uid="{457733EE-12BE-405F-86E2-D337AECFCFFE}">
      <text>
        <r>
          <rPr>
            <sz val="8"/>
            <color indexed="81"/>
            <rFont val="Tahoma"/>
            <family val="2"/>
          </rPr>
          <t>The observed total number of pieces per hour for each run observation with a start &amp; stop time entered</t>
        </r>
      </text>
    </comment>
    <comment ref="U13" authorId="0" shapeId="0" xr:uid="{66B6289D-6681-4D30-A529-D18EE77F0240}">
      <text>
        <r>
          <rPr>
            <sz val="8"/>
            <color indexed="81"/>
            <rFont val="Tahoma"/>
            <family val="2"/>
          </rPr>
          <t>Equals the total number of pieces run minus the number of pieces of rework minus the number of pieces of scrap</t>
        </r>
      </text>
    </comment>
    <comment ref="V13" authorId="0" shapeId="0" xr:uid="{4724F00B-A7C0-4EF3-8816-B7DE3D16F289}">
      <text>
        <r>
          <rPr>
            <sz val="8"/>
            <color indexed="81"/>
            <rFont val="Tahoma"/>
            <family val="2"/>
          </rPr>
          <t>The observed number of acceptable pieces per hour for each run observation with a start &amp; stop time entered</t>
        </r>
      </text>
    </comment>
    <comment ref="W13" authorId="0" shapeId="0" xr:uid="{541B4AFE-2301-480B-816E-A723E9E19B78}">
      <text>
        <r>
          <rPr>
            <sz val="8"/>
            <color indexed="81"/>
            <rFont val="Tahoma"/>
            <family val="2"/>
          </rPr>
          <t>The number of parts produced in the observed period of uptime that need to be reworked. Enter the reason for rework in the Comments section</t>
        </r>
      </text>
    </comment>
    <comment ref="X13" authorId="0" shapeId="0" xr:uid="{73AB2FA2-DF77-4E6F-856E-75CBFCB0F19E}">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6038DFFC-9058-4535-AF09-B1C1805D46BB}">
      <text>
        <r>
          <rPr>
            <sz val="8"/>
            <color indexed="81"/>
            <rFont val="Tahoma"/>
            <family val="2"/>
          </rPr>
          <t>The percent of parts that were rejected and were unable to be re-worked and therefore thrown away for this period of time.</t>
        </r>
      </text>
    </comment>
    <comment ref="Z13" authorId="0" shapeId="0" xr:uid="{AC4B906A-2186-4D1C-8DC2-1A819B66A305}">
      <text>
        <r>
          <rPr>
            <sz val="8"/>
            <color indexed="81"/>
            <rFont val="Tahoma"/>
            <family val="2"/>
          </rPr>
          <t>The observed number of acceptable pieces (including reworked pieces) per hour for each run observation with a start &amp; stop time entered</t>
        </r>
      </text>
    </comment>
    <comment ref="A16" authorId="0" shapeId="0" xr:uid="{176FBFA0-EE6A-4FE2-AB68-F584F3750724}">
      <text>
        <r>
          <rPr>
            <sz val="8"/>
            <color indexed="81"/>
            <rFont val="Tahoma"/>
            <family val="2"/>
          </rPr>
          <t xml:space="preserve">Subtotals of the observed times for each downtime description category with an “x” entered in the appropriate downtime description column
</t>
        </r>
      </text>
    </comment>
    <comment ref="P41" authorId="0" shapeId="0" xr:uid="{920A86D2-CA5C-4EC9-95BB-191FC782AA30}">
      <text>
        <r>
          <rPr>
            <sz val="8"/>
            <color indexed="81"/>
            <rFont val="Tahoma"/>
            <family val="2"/>
          </rPr>
          <t>The total number of minutes during the Run at Rate study that the process was actually running</t>
        </r>
      </text>
    </comment>
    <comment ref="T41" authorId="0" shapeId="0" xr:uid="{2059B4F6-CAA1-47A2-AF99-8C8F2595BE13}">
      <text>
        <r>
          <rPr>
            <sz val="8"/>
            <color indexed="81"/>
            <rFont val="Tahoma"/>
            <family val="2"/>
          </rPr>
          <t>The percent of the minutes during the Run at Rate study that the process was actually running</t>
        </r>
      </text>
    </comment>
    <comment ref="W41" authorId="0" shapeId="0" xr:uid="{A275B52C-16AB-48D4-B160-5EB232DD5993}">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DB27809A-4555-4A38-8BB0-B3DB70B46E26}">
      <text>
        <r>
          <rPr>
            <sz val="8"/>
            <color indexed="81"/>
            <rFont val="Tahoma"/>
            <family val="2"/>
          </rPr>
          <t>The total number of minutes during the Run at Rate study</t>
        </r>
      </text>
    </comment>
    <comment ref="W42" authorId="0" shapeId="0" xr:uid="{529DF196-644B-4D4C-8CC1-5545D7EE5ECB}">
      <text>
        <r>
          <rPr>
            <sz val="8"/>
            <color indexed="81"/>
            <rFont val="Tahoma"/>
            <family val="2"/>
          </rPr>
          <t>The percent of parts that were rejected and were unable to be re-worked and therefore thrown away.</t>
        </r>
      </text>
    </comment>
    <comment ref="L44" authorId="0" shapeId="0" xr:uid="{A5340C47-7DBC-4F90-A425-DD26565ABD3F}">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3EBC01F8-681C-4CFE-B60A-ABC350FDD56E}">
      <text>
        <r>
          <rPr>
            <sz val="8"/>
            <color indexed="81"/>
            <rFont val="Tahoma"/>
            <family val="2"/>
          </rPr>
          <t>The name of the person that is performing the Run@Rate study</t>
        </r>
      </text>
    </comment>
    <comment ref="J10" authorId="0" shapeId="0" xr:uid="{F4D6A226-3C1A-4B3C-924E-CEFD178B1C59}">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FA169FA2-B520-47C8-B489-6CD23108AAFB}">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5E0E3F9B-7B30-465E-92F3-0333AEC003EE}">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82DA8350-E1DB-4D40-A736-F6B998BFB188}">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E6D06A6A-34A6-4632-8B4A-422ACF559D70}">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0E2807E7-DF9A-4EB1-A479-123A37910C19}">
      <text>
        <r>
          <rPr>
            <sz val="8"/>
            <color indexed="81"/>
            <rFont val="Tahoma"/>
            <family val="2"/>
          </rPr>
          <t>The number of observed minutes for each run/downtime observation with a start &amp; stop time entered</t>
        </r>
      </text>
    </comment>
    <comment ref="S13" authorId="0" shapeId="0" xr:uid="{095E070F-11A4-4274-A9E4-121E1D713E35}">
      <text>
        <r>
          <rPr>
            <sz val="8"/>
            <color indexed="81"/>
            <rFont val="Tahoma"/>
            <family val="2"/>
          </rPr>
          <t>The number of parts produced during the observed period of uptime.  Enter these values only when the process is running</t>
        </r>
      </text>
    </comment>
    <comment ref="T13" authorId="0" shapeId="0" xr:uid="{6C629D74-8D80-48C7-B1D7-9ED016575C79}">
      <text>
        <r>
          <rPr>
            <sz val="8"/>
            <color indexed="81"/>
            <rFont val="Tahoma"/>
            <family val="2"/>
          </rPr>
          <t>The observed total number of pieces per hour for each run observation with a start &amp; stop time entered</t>
        </r>
      </text>
    </comment>
    <comment ref="U13" authorId="0" shapeId="0" xr:uid="{83418244-10F9-47B2-998A-5E6A8A347DFD}">
      <text>
        <r>
          <rPr>
            <sz val="8"/>
            <color indexed="81"/>
            <rFont val="Tahoma"/>
            <family val="2"/>
          </rPr>
          <t>Equals the total number of pieces run minus the number of pieces of rework minus the number of pieces of scrap</t>
        </r>
      </text>
    </comment>
    <comment ref="V13" authorId="0" shapeId="0" xr:uid="{590AA6B1-1E56-468E-BCBB-AB5D723741B4}">
      <text>
        <r>
          <rPr>
            <sz val="8"/>
            <color indexed="81"/>
            <rFont val="Tahoma"/>
            <family val="2"/>
          </rPr>
          <t>The observed number of acceptable pieces per hour for each run observation with a start &amp; stop time entered</t>
        </r>
      </text>
    </comment>
    <comment ref="W13" authorId="0" shapeId="0" xr:uid="{7DA9CA48-A7C5-4CB1-A8A7-16CFB46E1AAC}">
      <text>
        <r>
          <rPr>
            <sz val="8"/>
            <color indexed="81"/>
            <rFont val="Tahoma"/>
            <family val="2"/>
          </rPr>
          <t>The number of parts produced in the observed period of uptime that need to be reworked. Enter the reason for rework in the Comments section</t>
        </r>
      </text>
    </comment>
    <comment ref="X13" authorId="0" shapeId="0" xr:uid="{DC8CE30C-A9FA-4B50-BCC6-7C6217AC7EFE}">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A36C77B7-8721-4553-9821-DD5ADF646E31}">
      <text>
        <r>
          <rPr>
            <sz val="8"/>
            <color indexed="81"/>
            <rFont val="Tahoma"/>
            <family val="2"/>
          </rPr>
          <t>The percent of parts that were rejected and were unable to be re-worked and therefore thrown away for this period of time.</t>
        </r>
      </text>
    </comment>
    <comment ref="Z13" authorId="0" shapeId="0" xr:uid="{776033AB-99B0-4204-A396-65318192E459}">
      <text>
        <r>
          <rPr>
            <sz val="8"/>
            <color indexed="81"/>
            <rFont val="Tahoma"/>
            <family val="2"/>
          </rPr>
          <t>The observed number of acceptable pieces (including reworked pieces) per hour for each run observation with a start &amp; stop time entered</t>
        </r>
      </text>
    </comment>
    <comment ref="A16" authorId="0" shapeId="0" xr:uid="{A2D56EDF-FF8B-4B4C-A54F-C51F00D056BE}">
      <text>
        <r>
          <rPr>
            <sz val="8"/>
            <color indexed="81"/>
            <rFont val="Tahoma"/>
            <family val="2"/>
          </rPr>
          <t xml:space="preserve">Subtotals of the observed times for each downtime description category with an “x” entered in the appropriate downtime description column
</t>
        </r>
      </text>
    </comment>
    <comment ref="P41" authorId="0" shapeId="0" xr:uid="{AB164404-B3BC-497A-B01B-72C51B198509}">
      <text>
        <r>
          <rPr>
            <sz val="8"/>
            <color indexed="81"/>
            <rFont val="Tahoma"/>
            <family val="2"/>
          </rPr>
          <t>The total number of minutes during the Run at Rate study that the process was actually running</t>
        </r>
      </text>
    </comment>
    <comment ref="T41" authorId="0" shapeId="0" xr:uid="{5D3EEA51-E7FF-4100-BB6B-4D790822C0BC}">
      <text>
        <r>
          <rPr>
            <sz val="8"/>
            <color indexed="81"/>
            <rFont val="Tahoma"/>
            <family val="2"/>
          </rPr>
          <t>The percent of the minutes during the Run at Rate study that the process was actually running</t>
        </r>
      </text>
    </comment>
    <comment ref="W41" authorId="0" shapeId="0" xr:uid="{90AE1C3A-243E-4861-8D3A-9B96E79B8AF5}">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5BCCA12A-FA6E-40DA-9382-8A6C2B043271}">
      <text>
        <r>
          <rPr>
            <sz val="8"/>
            <color indexed="81"/>
            <rFont val="Tahoma"/>
            <family val="2"/>
          </rPr>
          <t>The total number of minutes during the Run at Rate study</t>
        </r>
      </text>
    </comment>
    <comment ref="W42" authorId="0" shapeId="0" xr:uid="{7DAFFB41-FBEC-48A1-B803-4CA739CE501E}">
      <text>
        <r>
          <rPr>
            <sz val="8"/>
            <color indexed="81"/>
            <rFont val="Tahoma"/>
            <family val="2"/>
          </rPr>
          <t>The percent of parts that were rejected and were unable to be re-worked and therefore thrown away.</t>
        </r>
      </text>
    </comment>
    <comment ref="L44" authorId="0" shapeId="0" xr:uid="{B27F0CD9-BA77-45B6-8527-F75B40CA06D2}">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24B3DFD3-CCE9-403E-93CC-905774CE8364}">
      <text>
        <r>
          <rPr>
            <sz val="8"/>
            <color indexed="81"/>
            <rFont val="Tahoma"/>
            <family val="2"/>
          </rPr>
          <t>The name of the person that is performing the Run@Rate study</t>
        </r>
      </text>
    </comment>
    <comment ref="J10" authorId="0" shapeId="0" xr:uid="{259A8523-CCB3-453A-A7D1-712103F42A09}">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F13E2151-EA00-44C9-BE76-60306279AEF3}">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6CABC666-39A6-43C7-830E-BA1B14C7B4C0}">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587E1AB7-B964-402E-A653-5B34DA055AB9}">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E225F846-E661-4D81-A9AB-309CF241DE60}">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026EBB72-EE3C-4481-9135-38AC5DE45DE9}">
      <text>
        <r>
          <rPr>
            <sz val="8"/>
            <color indexed="81"/>
            <rFont val="Tahoma"/>
            <family val="2"/>
          </rPr>
          <t>The number of observed minutes for each run/downtime observation with a start &amp; stop time entered</t>
        </r>
      </text>
    </comment>
    <comment ref="S13" authorId="0" shapeId="0" xr:uid="{627F10C9-62F2-42A5-83D2-4573A30844DE}">
      <text>
        <r>
          <rPr>
            <sz val="8"/>
            <color indexed="81"/>
            <rFont val="Tahoma"/>
            <family val="2"/>
          </rPr>
          <t>The number of parts produced during the observed period of uptime.  Enter these values only when the process is running</t>
        </r>
      </text>
    </comment>
    <comment ref="T13" authorId="0" shapeId="0" xr:uid="{51369A87-21F0-4DD6-801A-BB5FF8B696DE}">
      <text>
        <r>
          <rPr>
            <sz val="8"/>
            <color indexed="81"/>
            <rFont val="Tahoma"/>
            <family val="2"/>
          </rPr>
          <t>The observed total number of pieces per hour for each run observation with a start &amp; stop time entered</t>
        </r>
      </text>
    </comment>
    <comment ref="U13" authorId="0" shapeId="0" xr:uid="{A1E5C8E6-E57C-411D-8AC4-5D0B244CE0DD}">
      <text>
        <r>
          <rPr>
            <sz val="8"/>
            <color indexed="81"/>
            <rFont val="Tahoma"/>
            <family val="2"/>
          </rPr>
          <t>Equals the total number of pieces run minus the number of pieces of rework minus the number of pieces of scrap</t>
        </r>
      </text>
    </comment>
    <comment ref="V13" authorId="0" shapeId="0" xr:uid="{45572D65-82D8-4482-8A6B-805F12FB8812}">
      <text>
        <r>
          <rPr>
            <sz val="8"/>
            <color indexed="81"/>
            <rFont val="Tahoma"/>
            <family val="2"/>
          </rPr>
          <t>The observed number of acceptable pieces per hour for each run observation with a start &amp; stop time entered</t>
        </r>
      </text>
    </comment>
    <comment ref="W13" authorId="0" shapeId="0" xr:uid="{9772D1AB-3506-40FD-A436-B89656409ADE}">
      <text>
        <r>
          <rPr>
            <sz val="8"/>
            <color indexed="81"/>
            <rFont val="Tahoma"/>
            <family val="2"/>
          </rPr>
          <t>The number of parts produced in the observed period of uptime that need to be reworked. Enter the reason for rework in the Comments section</t>
        </r>
      </text>
    </comment>
    <comment ref="X13" authorId="0" shapeId="0" xr:uid="{6F61F514-63FD-4256-B283-084C2EDDB85B}">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D4FA26E2-34A1-4D5D-A57F-5F17252DD1CA}">
      <text>
        <r>
          <rPr>
            <sz val="8"/>
            <color indexed="81"/>
            <rFont val="Tahoma"/>
            <family val="2"/>
          </rPr>
          <t>The percent of parts that were rejected and were unable to be re-worked and therefore thrown away for this period of time.</t>
        </r>
      </text>
    </comment>
    <comment ref="Z13" authorId="0" shapeId="0" xr:uid="{BEE33EED-6620-4945-BC2D-DF3756ECB344}">
      <text>
        <r>
          <rPr>
            <sz val="8"/>
            <color indexed="81"/>
            <rFont val="Tahoma"/>
            <family val="2"/>
          </rPr>
          <t>The observed number of acceptable pieces (including reworked pieces) per hour for each run observation with a start &amp; stop time entered</t>
        </r>
      </text>
    </comment>
    <comment ref="A16" authorId="0" shapeId="0" xr:uid="{7DEFF271-167E-4B4F-8C4C-F2C2C8B258CF}">
      <text>
        <r>
          <rPr>
            <sz val="8"/>
            <color indexed="81"/>
            <rFont val="Tahoma"/>
            <family val="2"/>
          </rPr>
          <t xml:space="preserve">Subtotals of the observed times for each downtime description category with an “x” entered in the appropriate downtime description column
</t>
        </r>
      </text>
    </comment>
    <comment ref="P41" authorId="0" shapeId="0" xr:uid="{D75C6530-9044-45D7-AF45-31EEB666CBD2}">
      <text>
        <r>
          <rPr>
            <sz val="8"/>
            <color indexed="81"/>
            <rFont val="Tahoma"/>
            <family val="2"/>
          </rPr>
          <t>The total number of minutes during the Run at Rate study that the process was actually running</t>
        </r>
      </text>
    </comment>
    <comment ref="T41" authorId="0" shapeId="0" xr:uid="{C40BCA4D-BB8D-438B-A7A8-9D12D7E4183B}">
      <text>
        <r>
          <rPr>
            <sz val="8"/>
            <color indexed="81"/>
            <rFont val="Tahoma"/>
            <family val="2"/>
          </rPr>
          <t>The percent of the minutes during the Run at Rate study that the process was actually running</t>
        </r>
      </text>
    </comment>
    <comment ref="W41" authorId="0" shapeId="0" xr:uid="{118EB61D-402A-49D1-A068-FEA79AD958EC}">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9C46D850-6305-4013-AF61-803638301EEC}">
      <text>
        <r>
          <rPr>
            <sz val="8"/>
            <color indexed="81"/>
            <rFont val="Tahoma"/>
            <family val="2"/>
          </rPr>
          <t>The total number of minutes during the Run at Rate study</t>
        </r>
      </text>
    </comment>
    <comment ref="W42" authorId="0" shapeId="0" xr:uid="{EF9A42DB-0289-48A1-8854-B5F917BD5467}">
      <text>
        <r>
          <rPr>
            <sz val="8"/>
            <color indexed="81"/>
            <rFont val="Tahoma"/>
            <family val="2"/>
          </rPr>
          <t>The percent of parts that were rejected and were unable to be re-worked and therefore thrown away.</t>
        </r>
      </text>
    </comment>
    <comment ref="L44" authorId="0" shapeId="0" xr:uid="{25550E03-28B0-4D84-9A01-E88215F0E959}">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793D3807-DC98-4D44-97B7-E28BCA61DF95}">
      <text>
        <r>
          <rPr>
            <sz val="8"/>
            <color indexed="81"/>
            <rFont val="Tahoma"/>
            <family val="2"/>
          </rPr>
          <t>The name of the person that is performing the Run@Rate study</t>
        </r>
      </text>
    </comment>
    <comment ref="J10" authorId="0" shapeId="0" xr:uid="{D9446EDB-3BEF-48F5-AFCB-4803203DA940}">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AC92470A-13B6-4C96-B571-1347B762ECC4}">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B944ED80-6B57-4E5D-ABD8-BCDC06FB20E2}">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93ECE9D1-1F38-47A8-AA74-F95B8369FC7E}">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2D3304AB-BC51-4E33-B4F7-7976DB9D983E}">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C282366A-61DD-425C-8F5A-45E03113294B}">
      <text>
        <r>
          <rPr>
            <sz val="8"/>
            <color indexed="81"/>
            <rFont val="Tahoma"/>
            <family val="2"/>
          </rPr>
          <t>The number of observed minutes for each run/downtime observation with a start &amp; stop time entered</t>
        </r>
      </text>
    </comment>
    <comment ref="S13" authorId="0" shapeId="0" xr:uid="{9A041093-F8FB-4C69-B9D3-7C12B97E58A0}">
      <text>
        <r>
          <rPr>
            <sz val="8"/>
            <color indexed="81"/>
            <rFont val="Tahoma"/>
            <family val="2"/>
          </rPr>
          <t>The number of parts produced during the observed period of uptime.  Enter these values only when the process is running</t>
        </r>
      </text>
    </comment>
    <comment ref="T13" authorId="0" shapeId="0" xr:uid="{AA0098ED-6AD1-431E-9DBB-AD2A1424C2F3}">
      <text>
        <r>
          <rPr>
            <sz val="8"/>
            <color indexed="81"/>
            <rFont val="Tahoma"/>
            <family val="2"/>
          </rPr>
          <t>The observed total number of pieces per hour for each run observation with a start &amp; stop time entered</t>
        </r>
      </text>
    </comment>
    <comment ref="U13" authorId="0" shapeId="0" xr:uid="{1BD6DCA1-114D-418E-8C01-9E7B6B9976E4}">
      <text>
        <r>
          <rPr>
            <sz val="8"/>
            <color indexed="81"/>
            <rFont val="Tahoma"/>
            <family val="2"/>
          </rPr>
          <t>Equals the total number of pieces run minus the number of pieces of rework minus the number of pieces of scrap</t>
        </r>
      </text>
    </comment>
    <comment ref="V13" authorId="0" shapeId="0" xr:uid="{F31DC511-D561-40AD-AEB4-FF1C50040AF9}">
      <text>
        <r>
          <rPr>
            <sz val="8"/>
            <color indexed="81"/>
            <rFont val="Tahoma"/>
            <family val="2"/>
          </rPr>
          <t>The observed number of acceptable pieces per hour for each run observation with a start &amp; stop time entered</t>
        </r>
      </text>
    </comment>
    <comment ref="W13" authorId="0" shapeId="0" xr:uid="{D072F931-1C68-43FD-A888-962310552204}">
      <text>
        <r>
          <rPr>
            <sz val="8"/>
            <color indexed="81"/>
            <rFont val="Tahoma"/>
            <family val="2"/>
          </rPr>
          <t>The number of parts produced in the observed period of uptime that need to be reworked. Enter the reason for rework in the Comments section</t>
        </r>
      </text>
    </comment>
    <comment ref="X13" authorId="0" shapeId="0" xr:uid="{9ECA93FF-DF5F-4575-86C2-FFEB225BBA6A}">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AA6137FB-BD29-46E8-A6E4-A062ADC5B105}">
      <text>
        <r>
          <rPr>
            <sz val="8"/>
            <color indexed="81"/>
            <rFont val="Tahoma"/>
            <family val="2"/>
          </rPr>
          <t>The percent of parts that were rejected and were unable to be re-worked and therefore thrown away for this period of time.</t>
        </r>
      </text>
    </comment>
    <comment ref="Z13" authorId="0" shapeId="0" xr:uid="{DFE842D3-7E9E-4BF5-8716-E4E5CA20D30E}">
      <text>
        <r>
          <rPr>
            <sz val="8"/>
            <color indexed="81"/>
            <rFont val="Tahoma"/>
            <family val="2"/>
          </rPr>
          <t>The observed number of acceptable pieces (including reworked pieces) per hour for each run observation with a start &amp; stop time entered</t>
        </r>
      </text>
    </comment>
    <comment ref="A16" authorId="0" shapeId="0" xr:uid="{222F8109-6D7C-426C-B57F-DF81B92A2B80}">
      <text>
        <r>
          <rPr>
            <sz val="8"/>
            <color indexed="81"/>
            <rFont val="Tahoma"/>
            <family val="2"/>
          </rPr>
          <t xml:space="preserve">Subtotals of the observed times for each downtime description category with an “x” entered in the appropriate downtime description column
</t>
        </r>
      </text>
    </comment>
    <comment ref="P41" authorId="0" shapeId="0" xr:uid="{D1A789CA-B958-481D-8CEB-4E4E4DF40419}">
      <text>
        <r>
          <rPr>
            <sz val="8"/>
            <color indexed="81"/>
            <rFont val="Tahoma"/>
            <family val="2"/>
          </rPr>
          <t>The total number of minutes during the Run at Rate study that the process was actually running</t>
        </r>
      </text>
    </comment>
    <comment ref="T41" authorId="0" shapeId="0" xr:uid="{7E705D8E-2C14-4639-8C05-5FE656ECBDDA}">
      <text>
        <r>
          <rPr>
            <sz val="8"/>
            <color indexed="81"/>
            <rFont val="Tahoma"/>
            <family val="2"/>
          </rPr>
          <t>The percent of the minutes during the Run at Rate study that the process was actually running</t>
        </r>
      </text>
    </comment>
    <comment ref="W41" authorId="0" shapeId="0" xr:uid="{39622949-F942-483A-A3EB-746F28A5D79A}">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9D0611C6-9B4E-40FD-826C-7F3503D94BD5}">
      <text>
        <r>
          <rPr>
            <sz val="8"/>
            <color indexed="81"/>
            <rFont val="Tahoma"/>
            <family val="2"/>
          </rPr>
          <t>The total number of minutes during the Run at Rate study</t>
        </r>
      </text>
    </comment>
    <comment ref="W42" authorId="0" shapeId="0" xr:uid="{F36BF56E-83D3-462D-9617-BC489B38F1B9}">
      <text>
        <r>
          <rPr>
            <sz val="8"/>
            <color indexed="81"/>
            <rFont val="Tahoma"/>
            <family val="2"/>
          </rPr>
          <t>The percent of parts that were rejected and were unable to be re-worked and therefore thrown away.</t>
        </r>
      </text>
    </comment>
    <comment ref="L44" authorId="0" shapeId="0" xr:uid="{3ADBB192-DFF6-4F4D-96D0-6A0709D60A24}">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B878B1CD-78D8-4BB1-86D8-F2B1809CB272}">
      <text>
        <r>
          <rPr>
            <sz val="8"/>
            <color indexed="81"/>
            <rFont val="Tahoma"/>
            <family val="2"/>
          </rPr>
          <t>The name of the person that is performing the Run@Rate study</t>
        </r>
      </text>
    </comment>
    <comment ref="J10" authorId="0" shapeId="0" xr:uid="{581008C4-7085-4734-A45F-0DF3D2A4CAEA}">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C3E26FA0-90D4-4F7A-B751-A780713616F4}">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3EE74193-8114-4DDF-B593-3D75BCB11ACB}">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F47869E8-5027-46CA-B64D-522F57417BFE}">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C3BCF859-63DB-41C0-8B65-2A6D57540B89}">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357F3D2B-DC2F-4BF7-95D6-8E853E6674F2}">
      <text>
        <r>
          <rPr>
            <sz val="8"/>
            <color indexed="81"/>
            <rFont val="Tahoma"/>
            <family val="2"/>
          </rPr>
          <t>The number of observed minutes for each run/downtime observation with a start &amp; stop time entered</t>
        </r>
      </text>
    </comment>
    <comment ref="S13" authorId="0" shapeId="0" xr:uid="{877CB2F6-D936-4031-8019-C256938C124E}">
      <text>
        <r>
          <rPr>
            <sz val="8"/>
            <color indexed="81"/>
            <rFont val="Tahoma"/>
            <family val="2"/>
          </rPr>
          <t>The number of parts produced during the observed period of uptime.  Enter these values only when the process is running</t>
        </r>
      </text>
    </comment>
    <comment ref="T13" authorId="0" shapeId="0" xr:uid="{F5DCDCFC-7CDF-4A52-8E4D-32A11B4367D0}">
      <text>
        <r>
          <rPr>
            <sz val="8"/>
            <color indexed="81"/>
            <rFont val="Tahoma"/>
            <family val="2"/>
          </rPr>
          <t>The observed total number of pieces per hour for each run observation with a start &amp; stop time entered</t>
        </r>
      </text>
    </comment>
    <comment ref="U13" authorId="0" shapeId="0" xr:uid="{44D19789-5A11-4319-A264-447B6C635FF1}">
      <text>
        <r>
          <rPr>
            <sz val="8"/>
            <color indexed="81"/>
            <rFont val="Tahoma"/>
            <family val="2"/>
          </rPr>
          <t>Equals the total number of pieces run minus the number of pieces of rework minus the number of pieces of scrap</t>
        </r>
      </text>
    </comment>
    <comment ref="V13" authorId="0" shapeId="0" xr:uid="{D7B42E8D-7EDE-4CFB-86DF-6200858F9366}">
      <text>
        <r>
          <rPr>
            <sz val="8"/>
            <color indexed="81"/>
            <rFont val="Tahoma"/>
            <family val="2"/>
          </rPr>
          <t>The observed number of acceptable pieces per hour for each run observation with a start &amp; stop time entered</t>
        </r>
      </text>
    </comment>
    <comment ref="W13" authorId="0" shapeId="0" xr:uid="{E64FA02C-A00E-4B5B-9357-BE51AF4E53C7}">
      <text>
        <r>
          <rPr>
            <sz val="8"/>
            <color indexed="81"/>
            <rFont val="Tahoma"/>
            <family val="2"/>
          </rPr>
          <t>The number of parts produced in the observed period of uptime that need to be reworked. Enter the reason for rework in the Comments section</t>
        </r>
      </text>
    </comment>
    <comment ref="X13" authorId="0" shapeId="0" xr:uid="{1AB40BC6-B558-4760-B558-8ED19B860609}">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0B5B73D0-8378-4A48-8ECD-6D42220F1BBF}">
      <text>
        <r>
          <rPr>
            <sz val="8"/>
            <color indexed="81"/>
            <rFont val="Tahoma"/>
            <family val="2"/>
          </rPr>
          <t>The percent of parts that were rejected and were unable to be re-worked and therefore thrown away for this period of time.</t>
        </r>
      </text>
    </comment>
    <comment ref="Z13" authorId="0" shapeId="0" xr:uid="{05A48C18-A179-4F07-8F3B-79BF4B273E8F}">
      <text>
        <r>
          <rPr>
            <sz val="8"/>
            <color indexed="81"/>
            <rFont val="Tahoma"/>
            <family val="2"/>
          </rPr>
          <t>The observed number of acceptable pieces (including reworked pieces) per hour for each run observation with a start &amp; stop time entered</t>
        </r>
      </text>
    </comment>
    <comment ref="A16" authorId="0" shapeId="0" xr:uid="{3FF6E1EC-0B41-4234-B666-62235A1B98AE}">
      <text>
        <r>
          <rPr>
            <sz val="8"/>
            <color indexed="81"/>
            <rFont val="Tahoma"/>
            <family val="2"/>
          </rPr>
          <t xml:space="preserve">Subtotals of the observed times for each downtime description category with an “x” entered in the appropriate downtime description column
</t>
        </r>
      </text>
    </comment>
    <comment ref="P41" authorId="0" shapeId="0" xr:uid="{594F8F2A-A51E-4D4D-81FB-4068D9D6D4DD}">
      <text>
        <r>
          <rPr>
            <sz val="8"/>
            <color indexed="81"/>
            <rFont val="Tahoma"/>
            <family val="2"/>
          </rPr>
          <t>The total number of minutes during the Run at Rate study that the process was actually running</t>
        </r>
      </text>
    </comment>
    <comment ref="T41" authorId="0" shapeId="0" xr:uid="{083C6A90-976A-4EBA-837E-C50193A8CA6D}">
      <text>
        <r>
          <rPr>
            <sz val="8"/>
            <color indexed="81"/>
            <rFont val="Tahoma"/>
            <family val="2"/>
          </rPr>
          <t>The percent of the minutes during the Run at Rate study that the process was actually running</t>
        </r>
      </text>
    </comment>
    <comment ref="W41" authorId="0" shapeId="0" xr:uid="{24C49D50-842B-4CC9-9DEC-7C223BB8D968}">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86959663-8B3D-46AB-8844-3704C5655F77}">
      <text>
        <r>
          <rPr>
            <sz val="8"/>
            <color indexed="81"/>
            <rFont val="Tahoma"/>
            <family val="2"/>
          </rPr>
          <t>The total number of minutes during the Run at Rate study</t>
        </r>
      </text>
    </comment>
    <comment ref="W42" authorId="0" shapeId="0" xr:uid="{DA0B1155-5370-4F71-B4D5-5B83B710BED4}">
      <text>
        <r>
          <rPr>
            <sz val="8"/>
            <color indexed="81"/>
            <rFont val="Tahoma"/>
            <family val="2"/>
          </rPr>
          <t>The percent of parts that were rejected and were unable to be re-worked and therefore thrown away.</t>
        </r>
      </text>
    </comment>
    <comment ref="L44" authorId="0" shapeId="0" xr:uid="{2A040A32-4B24-4A22-9463-2F62CAA8FC0D}">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0B3CBEAE-2F4A-48D5-A6F4-3187CC3C3D33}">
      <text>
        <r>
          <rPr>
            <sz val="8"/>
            <color indexed="81"/>
            <rFont val="Tahoma"/>
            <family val="2"/>
          </rPr>
          <t>The name of the person that is performing the Run@Rate study</t>
        </r>
      </text>
    </comment>
    <comment ref="J10" authorId="0" shapeId="0" xr:uid="{D7ACD8AB-3175-4BF0-8E6F-CBECBB56EC1E}">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7AE101C0-2AA9-4DB9-A97A-7168B619B777}">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3FB3069C-1FED-4921-832B-34021BEB8405}">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E48D0192-AF25-40A2-B326-99DF68EEC40F}">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3A5AFD35-0B9A-42E7-B6FF-FE14A3ECBB37}">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7117986E-57B9-41D5-906A-DD905861F6F7}">
      <text>
        <r>
          <rPr>
            <sz val="8"/>
            <color indexed="81"/>
            <rFont val="Tahoma"/>
            <family val="2"/>
          </rPr>
          <t>The number of observed minutes for each run/downtime observation with a start &amp; stop time entered</t>
        </r>
      </text>
    </comment>
    <comment ref="S13" authorId="0" shapeId="0" xr:uid="{3DF2617B-5CFE-4D93-969D-189E3772E5B6}">
      <text>
        <r>
          <rPr>
            <sz val="8"/>
            <color indexed="81"/>
            <rFont val="Tahoma"/>
            <family val="2"/>
          </rPr>
          <t>The number of parts produced during the observed period of uptime.  Enter these values only when the process is running</t>
        </r>
      </text>
    </comment>
    <comment ref="T13" authorId="0" shapeId="0" xr:uid="{5F2B1CD4-0EEE-4614-8CE7-C25902C7DDCB}">
      <text>
        <r>
          <rPr>
            <sz val="8"/>
            <color indexed="81"/>
            <rFont val="Tahoma"/>
            <family val="2"/>
          </rPr>
          <t>The observed total number of pieces per hour for each run observation with a start &amp; stop time entered</t>
        </r>
      </text>
    </comment>
    <comment ref="U13" authorId="0" shapeId="0" xr:uid="{2FC434E4-0AC0-4CD2-BDA5-C51F0DF6E531}">
      <text>
        <r>
          <rPr>
            <sz val="8"/>
            <color indexed="81"/>
            <rFont val="Tahoma"/>
            <family val="2"/>
          </rPr>
          <t>Equals the total number of pieces run minus the number of pieces of rework minus the number of pieces of scrap</t>
        </r>
      </text>
    </comment>
    <comment ref="V13" authorId="0" shapeId="0" xr:uid="{C8A77525-593D-4E89-890C-BC6B6CC82A05}">
      <text>
        <r>
          <rPr>
            <sz val="8"/>
            <color indexed="81"/>
            <rFont val="Tahoma"/>
            <family val="2"/>
          </rPr>
          <t>The observed number of acceptable pieces per hour for each run observation with a start &amp; stop time entered</t>
        </r>
      </text>
    </comment>
    <comment ref="W13" authorId="0" shapeId="0" xr:uid="{9105F6DF-7666-4434-9577-61CD8203A721}">
      <text>
        <r>
          <rPr>
            <sz val="8"/>
            <color indexed="81"/>
            <rFont val="Tahoma"/>
            <family val="2"/>
          </rPr>
          <t>The number of parts produced in the observed period of uptime that need to be reworked. Enter the reason for rework in the Comments section</t>
        </r>
      </text>
    </comment>
    <comment ref="X13" authorId="0" shapeId="0" xr:uid="{5CB4E328-05B7-4B06-9F4D-4115322A4B5D}">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D06CD36C-6D3D-4088-B9C4-1911B9C75A08}">
      <text>
        <r>
          <rPr>
            <sz val="8"/>
            <color indexed="81"/>
            <rFont val="Tahoma"/>
            <family val="2"/>
          </rPr>
          <t>The percent of parts that were rejected and were unable to be re-worked and therefore thrown away for this period of time.</t>
        </r>
      </text>
    </comment>
    <comment ref="Z13" authorId="0" shapeId="0" xr:uid="{78B739F3-9BB5-4C1B-A267-F0815D0C82EF}">
      <text>
        <r>
          <rPr>
            <sz val="8"/>
            <color indexed="81"/>
            <rFont val="Tahoma"/>
            <family val="2"/>
          </rPr>
          <t>The observed number of acceptable pieces (including reworked pieces) per hour for each run observation with a start &amp; stop time entered</t>
        </r>
      </text>
    </comment>
    <comment ref="A16" authorId="0" shapeId="0" xr:uid="{0AB78192-5A00-4E4F-949F-C8DAC1480A29}">
      <text>
        <r>
          <rPr>
            <sz val="8"/>
            <color indexed="81"/>
            <rFont val="Tahoma"/>
            <family val="2"/>
          </rPr>
          <t xml:space="preserve">Subtotals of the observed times for each downtime description category with an “x” entered in the appropriate downtime description column
</t>
        </r>
      </text>
    </comment>
    <comment ref="P41" authorId="0" shapeId="0" xr:uid="{43885A09-F430-4126-BB4B-1A9E27A09F93}">
      <text>
        <r>
          <rPr>
            <sz val="8"/>
            <color indexed="81"/>
            <rFont val="Tahoma"/>
            <family val="2"/>
          </rPr>
          <t>The total number of minutes during the Run at Rate study that the process was actually running</t>
        </r>
      </text>
    </comment>
    <comment ref="T41" authorId="0" shapeId="0" xr:uid="{752FD59C-AC5B-4951-B352-B7563B2AB164}">
      <text>
        <r>
          <rPr>
            <sz val="8"/>
            <color indexed="81"/>
            <rFont val="Tahoma"/>
            <family val="2"/>
          </rPr>
          <t>The percent of the minutes during the Run at Rate study that the process was actually running</t>
        </r>
      </text>
    </comment>
    <comment ref="W41" authorId="0" shapeId="0" xr:uid="{615BB05D-5388-4D8B-92F6-77425AD4D385}">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881E7C70-1B38-49D9-8E38-A17A9E34C482}">
      <text>
        <r>
          <rPr>
            <sz val="8"/>
            <color indexed="81"/>
            <rFont val="Tahoma"/>
            <family val="2"/>
          </rPr>
          <t>The total number of minutes during the Run at Rate study</t>
        </r>
      </text>
    </comment>
    <comment ref="W42" authorId="0" shapeId="0" xr:uid="{334EA78E-D599-4D12-BB6E-CB6BAF5728E5}">
      <text>
        <r>
          <rPr>
            <sz val="8"/>
            <color indexed="81"/>
            <rFont val="Tahoma"/>
            <family val="2"/>
          </rPr>
          <t>The percent of parts that were rejected and were unable to be re-worked and therefore thrown away.</t>
        </r>
      </text>
    </comment>
    <comment ref="L44" authorId="0" shapeId="0" xr:uid="{DD03AEDB-83B6-4655-8B99-7C000CEA0837}">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79D626F5-C049-4C84-8BA8-F72768B9E90F}">
      <text>
        <r>
          <rPr>
            <sz val="8"/>
            <color indexed="81"/>
            <rFont val="Tahoma"/>
            <family val="2"/>
          </rPr>
          <t>The name of the person that is performing the Run@Rate study</t>
        </r>
      </text>
    </comment>
    <comment ref="J10" authorId="0" shapeId="0" xr:uid="{D27F66DA-4E23-4BEB-AF90-8830B595DA61}">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277D3786-08CD-4C89-86FC-7129B285187F}">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914868D7-50C2-433B-8BF0-A1D8B089C16D}">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FA4FC110-6A06-4108-8FAB-5C2D27328F39}">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C53FC43B-76F9-41C4-B117-65BA8CE3899C}">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C3234AE1-0194-4F12-861A-32ED99037F16}">
      <text>
        <r>
          <rPr>
            <sz val="8"/>
            <color indexed="81"/>
            <rFont val="Tahoma"/>
            <family val="2"/>
          </rPr>
          <t>The number of observed minutes for each run/downtime observation with a start &amp; stop time entered</t>
        </r>
      </text>
    </comment>
    <comment ref="S13" authorId="0" shapeId="0" xr:uid="{F7CA68D6-6C65-455B-B911-F25187AA6996}">
      <text>
        <r>
          <rPr>
            <sz val="8"/>
            <color indexed="81"/>
            <rFont val="Tahoma"/>
            <family val="2"/>
          </rPr>
          <t>The number of parts produced during the observed period of uptime.  Enter these values only when the process is running</t>
        </r>
      </text>
    </comment>
    <comment ref="T13" authorId="0" shapeId="0" xr:uid="{121840DD-B965-40F3-8503-A77E8B594F02}">
      <text>
        <r>
          <rPr>
            <sz val="8"/>
            <color indexed="81"/>
            <rFont val="Tahoma"/>
            <family val="2"/>
          </rPr>
          <t>The observed total number of pieces per hour for each run observation with a start &amp; stop time entered</t>
        </r>
      </text>
    </comment>
    <comment ref="U13" authorId="0" shapeId="0" xr:uid="{398ECB4F-A25A-4C03-8F5D-0FFD0712390A}">
      <text>
        <r>
          <rPr>
            <sz val="8"/>
            <color indexed="81"/>
            <rFont val="Tahoma"/>
            <family val="2"/>
          </rPr>
          <t>Equals the total number of pieces run minus the number of pieces of rework minus the number of pieces of scrap</t>
        </r>
      </text>
    </comment>
    <comment ref="V13" authorId="0" shapeId="0" xr:uid="{5949E9B6-BB48-47DC-A3FB-2C67246688C7}">
      <text>
        <r>
          <rPr>
            <sz val="8"/>
            <color indexed="81"/>
            <rFont val="Tahoma"/>
            <family val="2"/>
          </rPr>
          <t>The observed number of acceptable pieces per hour for each run observation with a start &amp; stop time entered</t>
        </r>
      </text>
    </comment>
    <comment ref="W13" authorId="0" shapeId="0" xr:uid="{30703D7E-EA07-4FF3-81C7-84CFB7969593}">
      <text>
        <r>
          <rPr>
            <sz val="8"/>
            <color indexed="81"/>
            <rFont val="Tahoma"/>
            <family val="2"/>
          </rPr>
          <t>The number of parts produced in the observed period of uptime that need to be reworked. Enter the reason for rework in the Comments section</t>
        </r>
      </text>
    </comment>
    <comment ref="X13" authorId="0" shapeId="0" xr:uid="{2602AC0D-0DFF-44DD-8958-6B80FB863C0A}">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FFD281A9-F14E-4E01-A3BF-2DA051C2BA5C}">
      <text>
        <r>
          <rPr>
            <sz val="8"/>
            <color indexed="81"/>
            <rFont val="Tahoma"/>
            <family val="2"/>
          </rPr>
          <t>The percent of parts that were rejected and were unable to be re-worked and therefore thrown away for this period of time.</t>
        </r>
      </text>
    </comment>
    <comment ref="Z13" authorId="0" shapeId="0" xr:uid="{A1C43FAF-3895-4201-9A3B-05F610901B39}">
      <text>
        <r>
          <rPr>
            <sz val="8"/>
            <color indexed="81"/>
            <rFont val="Tahoma"/>
            <family val="2"/>
          </rPr>
          <t>The observed number of acceptable pieces (including reworked pieces) per hour for each run observation with a start &amp; stop time entered</t>
        </r>
      </text>
    </comment>
    <comment ref="A16" authorId="0" shapeId="0" xr:uid="{AEEAFF6B-B542-4F82-9B9C-4DB21FD77570}">
      <text>
        <r>
          <rPr>
            <sz val="8"/>
            <color indexed="81"/>
            <rFont val="Tahoma"/>
            <family val="2"/>
          </rPr>
          <t xml:space="preserve">Subtotals of the observed times for each downtime description category with an “x” entered in the appropriate downtime description column
</t>
        </r>
      </text>
    </comment>
    <comment ref="P41" authorId="0" shapeId="0" xr:uid="{9A28F0D3-A797-46BC-8BA7-3DF637540B5F}">
      <text>
        <r>
          <rPr>
            <sz val="8"/>
            <color indexed="81"/>
            <rFont val="Tahoma"/>
            <family val="2"/>
          </rPr>
          <t>The total number of minutes during the Run at Rate study that the process was actually running</t>
        </r>
      </text>
    </comment>
    <comment ref="T41" authorId="0" shapeId="0" xr:uid="{DB8661B4-34F7-49CA-BA2D-F1E3EF5F6749}">
      <text>
        <r>
          <rPr>
            <sz val="8"/>
            <color indexed="81"/>
            <rFont val="Tahoma"/>
            <family val="2"/>
          </rPr>
          <t>The percent of the minutes during the Run at Rate study that the process was actually running</t>
        </r>
      </text>
    </comment>
    <comment ref="W41" authorId="0" shapeId="0" xr:uid="{168C0C60-1B1B-4A37-8FCD-DD3B4D8C1450}">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303B29BF-8DB4-40A7-B838-2CB57B155DA9}">
      <text>
        <r>
          <rPr>
            <sz val="8"/>
            <color indexed="81"/>
            <rFont val="Tahoma"/>
            <family val="2"/>
          </rPr>
          <t>The total number of minutes during the Run at Rate study</t>
        </r>
      </text>
    </comment>
    <comment ref="W42" authorId="0" shapeId="0" xr:uid="{FEE04B31-C657-4415-8E37-94E7F872B7C2}">
      <text>
        <r>
          <rPr>
            <sz val="8"/>
            <color indexed="81"/>
            <rFont val="Tahoma"/>
            <family val="2"/>
          </rPr>
          <t>The percent of parts that were rejected and were unable to be re-worked and therefore thrown away.</t>
        </r>
      </text>
    </comment>
    <comment ref="L44" authorId="0" shapeId="0" xr:uid="{36CE022A-845B-4164-9F4B-63B806C26F39}">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05D9EA60-FDE1-49E5-9778-7340FA4A250F}">
      <text>
        <r>
          <rPr>
            <sz val="8"/>
            <color indexed="81"/>
            <rFont val="Tahoma"/>
            <family val="2"/>
          </rPr>
          <t>The name of the person that is performing the Run@Rate study</t>
        </r>
      </text>
    </comment>
    <comment ref="J10" authorId="0" shapeId="0" xr:uid="{252AEBED-7D3F-4576-9CCD-0D20A58A5C2F}">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51304EEA-E779-45CF-83D4-D2E6302E4499}">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264031B7-8077-43BE-83D5-3E2F5973AE4C}">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F8FF0143-973E-4200-83B4-CF5F2EA65336}">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034911EA-3EF9-4856-9724-63AAFB4006FC}">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B31B1015-8AAE-4D26-8463-6A75250434F9}">
      <text>
        <r>
          <rPr>
            <sz val="8"/>
            <color indexed="81"/>
            <rFont val="Tahoma"/>
            <family val="2"/>
          </rPr>
          <t>The number of observed minutes for each run/downtime observation with a start &amp; stop time entered</t>
        </r>
      </text>
    </comment>
    <comment ref="S13" authorId="0" shapeId="0" xr:uid="{408B4F5A-5E25-4B56-8446-ED0113061989}">
      <text>
        <r>
          <rPr>
            <sz val="8"/>
            <color indexed="81"/>
            <rFont val="Tahoma"/>
            <family val="2"/>
          </rPr>
          <t>The number of parts produced during the observed period of uptime.  Enter these values only when the process is running</t>
        </r>
      </text>
    </comment>
    <comment ref="T13" authorId="0" shapeId="0" xr:uid="{7FE2F814-E16C-48CE-B272-E6E18638E252}">
      <text>
        <r>
          <rPr>
            <sz val="8"/>
            <color indexed="81"/>
            <rFont val="Tahoma"/>
            <family val="2"/>
          </rPr>
          <t>The observed total number of pieces per hour for each run observation with a start &amp; stop time entered</t>
        </r>
      </text>
    </comment>
    <comment ref="U13" authorId="0" shapeId="0" xr:uid="{7F82C8A2-2443-4944-A402-204376AAEED4}">
      <text>
        <r>
          <rPr>
            <sz val="8"/>
            <color indexed="81"/>
            <rFont val="Tahoma"/>
            <family val="2"/>
          </rPr>
          <t>Equals the total number of pieces run minus the number of pieces of rework minus the number of pieces of scrap</t>
        </r>
      </text>
    </comment>
    <comment ref="V13" authorId="0" shapeId="0" xr:uid="{E760418B-D069-45AD-9C04-1C1FA3F6C222}">
      <text>
        <r>
          <rPr>
            <sz val="8"/>
            <color indexed="81"/>
            <rFont val="Tahoma"/>
            <family val="2"/>
          </rPr>
          <t>The observed number of acceptable pieces per hour for each run observation with a start &amp; stop time entered</t>
        </r>
      </text>
    </comment>
    <comment ref="W13" authorId="0" shapeId="0" xr:uid="{808FACE3-A3A0-4056-A982-9F2661EC9E88}">
      <text>
        <r>
          <rPr>
            <sz val="8"/>
            <color indexed="81"/>
            <rFont val="Tahoma"/>
            <family val="2"/>
          </rPr>
          <t>The number of parts produced in the observed period of uptime that need to be reworked. Enter the reason for rework in the Comments section</t>
        </r>
      </text>
    </comment>
    <comment ref="X13" authorId="0" shapeId="0" xr:uid="{378636B7-819C-4586-B266-F31C27073AA4}">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13004D9B-874D-4602-B97F-580605FB68E6}">
      <text>
        <r>
          <rPr>
            <sz val="8"/>
            <color indexed="81"/>
            <rFont val="Tahoma"/>
            <family val="2"/>
          </rPr>
          <t>The percent of parts that were rejected and were unable to be re-worked and therefore thrown away for this period of time.</t>
        </r>
      </text>
    </comment>
    <comment ref="Z13" authorId="0" shapeId="0" xr:uid="{C4936075-11D1-4EB2-8FC1-7DB5C976B803}">
      <text>
        <r>
          <rPr>
            <sz val="8"/>
            <color indexed="81"/>
            <rFont val="Tahoma"/>
            <family val="2"/>
          </rPr>
          <t>The observed number of acceptable pieces (including reworked pieces) per hour for each run observation with a start &amp; stop time entered</t>
        </r>
      </text>
    </comment>
    <comment ref="A16" authorId="0" shapeId="0" xr:uid="{F60C404F-84B8-4AF2-8E38-BE2B8EF4AD33}">
      <text>
        <r>
          <rPr>
            <sz val="8"/>
            <color indexed="81"/>
            <rFont val="Tahoma"/>
            <family val="2"/>
          </rPr>
          <t xml:space="preserve">Subtotals of the observed times for each downtime description category with an “x” entered in the appropriate downtime description column
</t>
        </r>
      </text>
    </comment>
    <comment ref="P41" authorId="0" shapeId="0" xr:uid="{EB683922-168F-4CA0-986D-49710E04C44C}">
      <text>
        <r>
          <rPr>
            <sz val="8"/>
            <color indexed="81"/>
            <rFont val="Tahoma"/>
            <family val="2"/>
          </rPr>
          <t>The total number of minutes during the Run at Rate study that the process was actually running</t>
        </r>
      </text>
    </comment>
    <comment ref="T41" authorId="0" shapeId="0" xr:uid="{C7D82F9D-CE49-42D3-9BF7-2A9A5F9051E1}">
      <text>
        <r>
          <rPr>
            <sz val="8"/>
            <color indexed="81"/>
            <rFont val="Tahoma"/>
            <family val="2"/>
          </rPr>
          <t>The percent of the minutes during the Run at Rate study that the process was actually running</t>
        </r>
      </text>
    </comment>
    <comment ref="W41" authorId="0" shapeId="0" xr:uid="{E029C6CD-AE81-4E2B-9476-B9D213510FE8}">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5F9ED195-3C68-4F21-9E11-5571F06C6075}">
      <text>
        <r>
          <rPr>
            <sz val="8"/>
            <color indexed="81"/>
            <rFont val="Tahoma"/>
            <family val="2"/>
          </rPr>
          <t>The total number of minutes during the Run at Rate study</t>
        </r>
      </text>
    </comment>
    <comment ref="W42" authorId="0" shapeId="0" xr:uid="{912C6ADB-F382-48D3-BC40-D11FFC5EF13D}">
      <text>
        <r>
          <rPr>
            <sz val="8"/>
            <color indexed="81"/>
            <rFont val="Tahoma"/>
            <family val="2"/>
          </rPr>
          <t>The percent of parts that were rejected and were unable to be re-worked and therefore thrown away.</t>
        </r>
      </text>
    </comment>
    <comment ref="L44" authorId="0" shapeId="0" xr:uid="{C8C4A741-78AC-4D7D-B696-7AD21A5709C3}">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E708F05B-EF87-45B9-83AC-E5677EA92447}">
      <text>
        <r>
          <rPr>
            <sz val="8"/>
            <color indexed="81"/>
            <rFont val="Tahoma"/>
            <family val="2"/>
          </rPr>
          <t>The name of the person that is performing the Run@Rate study</t>
        </r>
      </text>
    </comment>
    <comment ref="J10" authorId="0" shapeId="0" xr:uid="{2A99A6A7-25AF-49F1-BD2E-6A5560AC25DC}">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576E9F13-2275-49E8-9604-D6B9035B75B5}">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5D5C8230-A8E7-40A8-ABE9-AD9D1BA4BB46}">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CD98B08B-0EF5-45A0-9B54-DF8597870D57}">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66E037A5-7680-4F4D-B8AE-28326D0CFC34}">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62F3A329-AC6E-4522-907F-41E3E1955CDB}">
      <text>
        <r>
          <rPr>
            <sz val="8"/>
            <color indexed="81"/>
            <rFont val="Tahoma"/>
            <family val="2"/>
          </rPr>
          <t>The number of observed minutes for each run/downtime observation with a start &amp; stop time entered</t>
        </r>
      </text>
    </comment>
    <comment ref="S13" authorId="0" shapeId="0" xr:uid="{A2E3293A-3542-412F-8BC2-33B3E45A4E96}">
      <text>
        <r>
          <rPr>
            <sz val="8"/>
            <color indexed="81"/>
            <rFont val="Tahoma"/>
            <family val="2"/>
          </rPr>
          <t>The number of parts produced during the observed period of uptime.  Enter these values only when the process is running</t>
        </r>
      </text>
    </comment>
    <comment ref="T13" authorId="0" shapeId="0" xr:uid="{7F120CCB-B618-439F-ADB6-BAEC849D7FD4}">
      <text>
        <r>
          <rPr>
            <sz val="8"/>
            <color indexed="81"/>
            <rFont val="Tahoma"/>
            <family val="2"/>
          </rPr>
          <t>The observed total number of pieces per hour for each run observation with a start &amp; stop time entered</t>
        </r>
      </text>
    </comment>
    <comment ref="U13" authorId="0" shapeId="0" xr:uid="{E5058717-1559-480D-907D-B2D6A7C064E7}">
      <text>
        <r>
          <rPr>
            <sz val="8"/>
            <color indexed="81"/>
            <rFont val="Tahoma"/>
            <family val="2"/>
          </rPr>
          <t>Equals the total number of pieces run minus the number of pieces of rework minus the number of pieces of scrap</t>
        </r>
      </text>
    </comment>
    <comment ref="V13" authorId="0" shapeId="0" xr:uid="{D3E19643-5FD8-4B37-8114-939DB086C899}">
      <text>
        <r>
          <rPr>
            <sz val="8"/>
            <color indexed="81"/>
            <rFont val="Tahoma"/>
            <family val="2"/>
          </rPr>
          <t>The observed number of acceptable pieces per hour for each run observation with a start &amp; stop time entered</t>
        </r>
      </text>
    </comment>
    <comment ref="W13" authorId="0" shapeId="0" xr:uid="{BA19559D-EE46-4C1D-846F-A6EF5E0260DA}">
      <text>
        <r>
          <rPr>
            <sz val="8"/>
            <color indexed="81"/>
            <rFont val="Tahoma"/>
            <family val="2"/>
          </rPr>
          <t>The number of parts produced in the observed period of uptime that need to be reworked. Enter the reason for rework in the Comments section</t>
        </r>
      </text>
    </comment>
    <comment ref="X13" authorId="0" shapeId="0" xr:uid="{4A0DFFFD-2011-4311-9822-01540DD475FB}">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3101DE74-7F45-4E30-BD81-E5B0B9F78538}">
      <text>
        <r>
          <rPr>
            <sz val="8"/>
            <color indexed="81"/>
            <rFont val="Tahoma"/>
            <family val="2"/>
          </rPr>
          <t>The percent of parts that were rejected and were unable to be re-worked and therefore thrown away for this period of time.</t>
        </r>
      </text>
    </comment>
    <comment ref="Z13" authorId="0" shapeId="0" xr:uid="{6C5FAA3D-BAE2-4B88-9FFA-EE3B13889A96}">
      <text>
        <r>
          <rPr>
            <sz val="8"/>
            <color indexed="81"/>
            <rFont val="Tahoma"/>
            <family val="2"/>
          </rPr>
          <t>The observed number of acceptable pieces (including reworked pieces) per hour for each run observation with a start &amp; stop time entered</t>
        </r>
      </text>
    </comment>
    <comment ref="A16" authorId="0" shapeId="0" xr:uid="{8036C67E-3689-4C91-A013-7E0C871E3C06}">
      <text>
        <r>
          <rPr>
            <sz val="8"/>
            <color indexed="81"/>
            <rFont val="Tahoma"/>
            <family val="2"/>
          </rPr>
          <t xml:space="preserve">Subtotals of the observed times for each downtime description category with an “x” entered in the appropriate downtime description column
</t>
        </r>
      </text>
    </comment>
    <comment ref="P41" authorId="0" shapeId="0" xr:uid="{7F124ED8-4598-437E-879A-B13F86CF235F}">
      <text>
        <r>
          <rPr>
            <sz val="8"/>
            <color indexed="81"/>
            <rFont val="Tahoma"/>
            <family val="2"/>
          </rPr>
          <t>The total number of minutes during the Run at Rate study that the process was actually running</t>
        </r>
      </text>
    </comment>
    <comment ref="T41" authorId="0" shapeId="0" xr:uid="{A05AE534-7C58-473F-BEBB-1C4F2897B59B}">
      <text>
        <r>
          <rPr>
            <sz val="8"/>
            <color indexed="81"/>
            <rFont val="Tahoma"/>
            <family val="2"/>
          </rPr>
          <t>The percent of the minutes during the Run at Rate study that the process was actually running</t>
        </r>
      </text>
    </comment>
    <comment ref="W41" authorId="0" shapeId="0" xr:uid="{BA8F4A4D-99EC-48D2-B41A-83B947BA1A30}">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4DEF8200-14AA-4C4B-A70C-77A1876D340A}">
      <text>
        <r>
          <rPr>
            <sz val="8"/>
            <color indexed="81"/>
            <rFont val="Tahoma"/>
            <family val="2"/>
          </rPr>
          <t>The total number of minutes during the Run at Rate study</t>
        </r>
      </text>
    </comment>
    <comment ref="W42" authorId="0" shapeId="0" xr:uid="{135B2D5A-5B6B-4838-B112-DC91DCA4F761}">
      <text>
        <r>
          <rPr>
            <sz val="8"/>
            <color indexed="81"/>
            <rFont val="Tahoma"/>
            <family val="2"/>
          </rPr>
          <t>The percent of parts that were rejected and were unable to be re-worked and therefore thrown away.</t>
        </r>
      </text>
    </comment>
    <comment ref="L44" authorId="0" shapeId="0" xr:uid="{EAAD6D60-162E-4984-B1B0-6331FAB51A78}">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28.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7A3CD12E-F580-4B44-9B2A-FF2187A77BE4}">
      <text>
        <r>
          <rPr>
            <sz val="8"/>
            <color indexed="81"/>
            <rFont val="Tahoma"/>
            <family val="2"/>
          </rPr>
          <t>The name of the person that is performing the Run@Rate study</t>
        </r>
      </text>
    </comment>
    <comment ref="J10" authorId="0" shapeId="0" xr:uid="{B0040A54-B38D-4199-AFA2-7DCEB3F95A8C}">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17D1B255-8CCB-4130-AADD-EDD6752799FF}">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DBBF6EFF-6CEF-4B33-8CA0-753A5278D679}">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91BEE793-8D7E-4708-AAAC-4A99D59D4D96}">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64915F0A-8C9C-4F34-BBCB-FCE8C5FBBE06}">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22A0674E-715B-4986-B232-D223681FB704}">
      <text>
        <r>
          <rPr>
            <sz val="8"/>
            <color indexed="81"/>
            <rFont val="Tahoma"/>
            <family val="2"/>
          </rPr>
          <t>The number of observed minutes for each run/downtime observation with a start &amp; stop time entered</t>
        </r>
      </text>
    </comment>
    <comment ref="S13" authorId="0" shapeId="0" xr:uid="{3FF34FBB-D4F7-401D-AA84-4C61317C244D}">
      <text>
        <r>
          <rPr>
            <sz val="8"/>
            <color indexed="81"/>
            <rFont val="Tahoma"/>
            <family val="2"/>
          </rPr>
          <t>The number of parts produced during the observed period of uptime.  Enter these values only when the process is running</t>
        </r>
      </text>
    </comment>
    <comment ref="T13" authorId="0" shapeId="0" xr:uid="{95B7088C-56BF-4FAD-87C7-4EEAE8EA04B7}">
      <text>
        <r>
          <rPr>
            <sz val="8"/>
            <color indexed="81"/>
            <rFont val="Tahoma"/>
            <family val="2"/>
          </rPr>
          <t>The observed total number of pieces per hour for each run observation with a start &amp; stop time entered</t>
        </r>
      </text>
    </comment>
    <comment ref="U13" authorId="0" shapeId="0" xr:uid="{2D6FE1B6-C063-46D9-BE97-E314B3F268D4}">
      <text>
        <r>
          <rPr>
            <sz val="8"/>
            <color indexed="81"/>
            <rFont val="Tahoma"/>
            <family val="2"/>
          </rPr>
          <t>Equals the total number of pieces run minus the number of pieces of rework minus the number of pieces of scrap</t>
        </r>
      </text>
    </comment>
    <comment ref="V13" authorId="0" shapeId="0" xr:uid="{EE5DB65C-A5D5-417B-96FE-3C7321ECC4C3}">
      <text>
        <r>
          <rPr>
            <sz val="8"/>
            <color indexed="81"/>
            <rFont val="Tahoma"/>
            <family val="2"/>
          </rPr>
          <t>The observed number of acceptable pieces per hour for each run observation with a start &amp; stop time entered</t>
        </r>
      </text>
    </comment>
    <comment ref="W13" authorId="0" shapeId="0" xr:uid="{795647D2-CD8F-4E82-8257-98E68815C5ED}">
      <text>
        <r>
          <rPr>
            <sz val="8"/>
            <color indexed="81"/>
            <rFont val="Tahoma"/>
            <family val="2"/>
          </rPr>
          <t>The number of parts produced in the observed period of uptime that need to be reworked. Enter the reason for rework in the Comments section</t>
        </r>
      </text>
    </comment>
    <comment ref="X13" authorId="0" shapeId="0" xr:uid="{6C3F62B6-7F81-4593-A8F8-D1B91E6DDEF5}">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9417AD39-12D7-46C8-B62D-A570FAF8E4E3}">
      <text>
        <r>
          <rPr>
            <sz val="8"/>
            <color indexed="81"/>
            <rFont val="Tahoma"/>
            <family val="2"/>
          </rPr>
          <t>The percent of parts that were rejected and were unable to be re-worked and therefore thrown away for this period of time.</t>
        </r>
      </text>
    </comment>
    <comment ref="Z13" authorId="0" shapeId="0" xr:uid="{304C50B5-4A2E-49C4-B522-B981AF3BED83}">
      <text>
        <r>
          <rPr>
            <sz val="8"/>
            <color indexed="81"/>
            <rFont val="Tahoma"/>
            <family val="2"/>
          </rPr>
          <t>The observed number of acceptable pieces (including reworked pieces) per hour for each run observation with a start &amp; stop time entered</t>
        </r>
      </text>
    </comment>
    <comment ref="A16" authorId="0" shapeId="0" xr:uid="{C484A24F-E36F-416D-9678-54DAAADFA2AB}">
      <text>
        <r>
          <rPr>
            <sz val="8"/>
            <color indexed="81"/>
            <rFont val="Tahoma"/>
            <family val="2"/>
          </rPr>
          <t xml:space="preserve">Subtotals of the observed times for each downtime description category with an “x” entered in the appropriate downtime description column
</t>
        </r>
      </text>
    </comment>
    <comment ref="P41" authorId="0" shapeId="0" xr:uid="{1CE76208-0A29-431E-967C-741B0A2FB3AE}">
      <text>
        <r>
          <rPr>
            <sz val="8"/>
            <color indexed="81"/>
            <rFont val="Tahoma"/>
            <family val="2"/>
          </rPr>
          <t>The total number of minutes during the Run at Rate study that the process was actually running</t>
        </r>
      </text>
    </comment>
    <comment ref="T41" authorId="0" shapeId="0" xr:uid="{BCBDD890-C17B-4517-A079-CAB1A6FD938E}">
      <text>
        <r>
          <rPr>
            <sz val="8"/>
            <color indexed="81"/>
            <rFont val="Tahoma"/>
            <family val="2"/>
          </rPr>
          <t>The percent of the minutes during the Run at Rate study that the process was actually running</t>
        </r>
      </text>
    </comment>
    <comment ref="W41" authorId="0" shapeId="0" xr:uid="{5AEAA8D9-A813-4050-8F1D-7D9435C59B7B}">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02755B97-1DA4-48A9-B303-11CD7A785223}">
      <text>
        <r>
          <rPr>
            <sz val="8"/>
            <color indexed="81"/>
            <rFont val="Tahoma"/>
            <family val="2"/>
          </rPr>
          <t>The total number of minutes during the Run at Rate study</t>
        </r>
      </text>
    </comment>
    <comment ref="W42" authorId="0" shapeId="0" xr:uid="{23F8DA0D-B94F-4B0D-BFFB-45C3BB6A95DF}">
      <text>
        <r>
          <rPr>
            <sz val="8"/>
            <color indexed="81"/>
            <rFont val="Tahoma"/>
            <family val="2"/>
          </rPr>
          <t>The percent of parts that were rejected and were unable to be re-worked and therefore thrown away.</t>
        </r>
      </text>
    </comment>
    <comment ref="L44" authorId="0" shapeId="0" xr:uid="{5945CEB9-096E-4348-B202-BF5399E67DF2}">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29.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DA3794DA-9EDF-4128-8339-E68F239FB8C2}">
      <text>
        <r>
          <rPr>
            <sz val="8"/>
            <color indexed="81"/>
            <rFont val="Tahoma"/>
            <family val="2"/>
          </rPr>
          <t>The name of the person that is performing the Run@Rate study</t>
        </r>
      </text>
    </comment>
    <comment ref="J10" authorId="0" shapeId="0" xr:uid="{250B11FA-65FF-4FC0-8ECA-BC5114D0378A}">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D89290C6-D2D7-48A8-B410-A92A538145B7}">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53BE6C0D-4882-45EA-8B2D-6100906705C7}">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E636720E-F0D0-43F5-8C37-159753F0B9B1}">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E964CDE4-2884-44B6-8343-95C6876E401F}">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5915B3DA-699F-4E09-9C93-7ED93E72C948}">
      <text>
        <r>
          <rPr>
            <sz val="8"/>
            <color indexed="81"/>
            <rFont val="Tahoma"/>
            <family val="2"/>
          </rPr>
          <t>The number of observed minutes for each run/downtime observation with a start &amp; stop time entered</t>
        </r>
      </text>
    </comment>
    <comment ref="S13" authorId="0" shapeId="0" xr:uid="{57929A26-E982-4EC9-897B-63014775FB6C}">
      <text>
        <r>
          <rPr>
            <sz val="8"/>
            <color indexed="81"/>
            <rFont val="Tahoma"/>
            <family val="2"/>
          </rPr>
          <t>The number of parts produced during the observed period of uptime.  Enter these values only when the process is running</t>
        </r>
      </text>
    </comment>
    <comment ref="T13" authorId="0" shapeId="0" xr:uid="{D1475DA8-9FD8-4CD1-A70F-33DE16A02BFB}">
      <text>
        <r>
          <rPr>
            <sz val="8"/>
            <color indexed="81"/>
            <rFont val="Tahoma"/>
            <family val="2"/>
          </rPr>
          <t>The observed total number of pieces per hour for each run observation with a start &amp; stop time entered</t>
        </r>
      </text>
    </comment>
    <comment ref="U13" authorId="0" shapeId="0" xr:uid="{BCC08076-C327-416F-8BB7-0907DF97C1C0}">
      <text>
        <r>
          <rPr>
            <sz val="8"/>
            <color indexed="81"/>
            <rFont val="Tahoma"/>
            <family val="2"/>
          </rPr>
          <t>Equals the total number of pieces run minus the number of pieces of rework minus the number of pieces of scrap</t>
        </r>
      </text>
    </comment>
    <comment ref="V13" authorId="0" shapeId="0" xr:uid="{0830BFF1-4EC5-4036-B852-82904D0BD6DB}">
      <text>
        <r>
          <rPr>
            <sz val="8"/>
            <color indexed="81"/>
            <rFont val="Tahoma"/>
            <family val="2"/>
          </rPr>
          <t>The observed number of acceptable pieces per hour for each run observation with a start &amp; stop time entered</t>
        </r>
      </text>
    </comment>
    <comment ref="W13" authorId="0" shapeId="0" xr:uid="{A790B279-3A1C-4C65-B1B8-B4C74821BA0C}">
      <text>
        <r>
          <rPr>
            <sz val="8"/>
            <color indexed="81"/>
            <rFont val="Tahoma"/>
            <family val="2"/>
          </rPr>
          <t>The number of parts produced in the observed period of uptime that need to be reworked. Enter the reason for rework in the Comments section</t>
        </r>
      </text>
    </comment>
    <comment ref="X13" authorId="0" shapeId="0" xr:uid="{D139A2A2-3BE7-4679-AFCE-854C69C4BC58}">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248633E0-D18B-41F7-A5B6-84E3070344B3}">
      <text>
        <r>
          <rPr>
            <sz val="8"/>
            <color indexed="81"/>
            <rFont val="Tahoma"/>
            <family val="2"/>
          </rPr>
          <t>The percent of parts that were rejected and were unable to be re-worked and therefore thrown away for this period of time.</t>
        </r>
      </text>
    </comment>
    <comment ref="Z13" authorId="0" shapeId="0" xr:uid="{743C0597-476D-44AB-BC2D-7E0BF47748A6}">
      <text>
        <r>
          <rPr>
            <sz val="8"/>
            <color indexed="81"/>
            <rFont val="Tahoma"/>
            <family val="2"/>
          </rPr>
          <t>The observed number of acceptable pieces (including reworked pieces) per hour for each run observation with a start &amp; stop time entered</t>
        </r>
      </text>
    </comment>
    <comment ref="A16" authorId="0" shapeId="0" xr:uid="{3AA1C20D-76CC-4565-B667-AAF38CDF5E80}">
      <text>
        <r>
          <rPr>
            <sz val="8"/>
            <color indexed="81"/>
            <rFont val="Tahoma"/>
            <family val="2"/>
          </rPr>
          <t xml:space="preserve">Subtotals of the observed times for each downtime description category with an “x” entered in the appropriate downtime description column
</t>
        </r>
      </text>
    </comment>
    <comment ref="P41" authorId="0" shapeId="0" xr:uid="{6CAAB250-9CBC-43A9-9F2B-65D39FFA7F7B}">
      <text>
        <r>
          <rPr>
            <sz val="8"/>
            <color indexed="81"/>
            <rFont val="Tahoma"/>
            <family val="2"/>
          </rPr>
          <t>The total number of minutes during the Run at Rate study that the process was actually running</t>
        </r>
      </text>
    </comment>
    <comment ref="T41" authorId="0" shapeId="0" xr:uid="{F9DC2CA8-C294-4AB1-B4B9-5C6AD10E93F2}">
      <text>
        <r>
          <rPr>
            <sz val="8"/>
            <color indexed="81"/>
            <rFont val="Tahoma"/>
            <family val="2"/>
          </rPr>
          <t>The percent of the minutes during the Run at Rate study that the process was actually running</t>
        </r>
      </text>
    </comment>
    <comment ref="W41" authorId="0" shapeId="0" xr:uid="{0B0D4C64-043D-4331-8B05-7B4F07CFEBD8}">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BAC53A09-2555-4099-824F-F13672F7DDD2}">
      <text>
        <r>
          <rPr>
            <sz val="8"/>
            <color indexed="81"/>
            <rFont val="Tahoma"/>
            <family val="2"/>
          </rPr>
          <t>The total number of minutes during the Run at Rate study</t>
        </r>
      </text>
    </comment>
    <comment ref="W42" authorId="0" shapeId="0" xr:uid="{E82738F7-F330-4832-ADD5-F50C912D3DD8}">
      <text>
        <r>
          <rPr>
            <sz val="8"/>
            <color indexed="81"/>
            <rFont val="Tahoma"/>
            <family val="2"/>
          </rPr>
          <t>The percent of parts that were rejected and were unable to be re-worked and therefore thrown away.</t>
        </r>
      </text>
    </comment>
    <comment ref="L44" authorId="0" shapeId="0" xr:uid="{1643701C-3DB0-4FC2-9201-7BEB85543286}">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30.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0057AB75-EDA4-4642-990F-928628B56646}">
      <text>
        <r>
          <rPr>
            <sz val="8"/>
            <color indexed="81"/>
            <rFont val="Tahoma"/>
            <family val="2"/>
          </rPr>
          <t>The name of the person that is performing the Run@Rate study</t>
        </r>
      </text>
    </comment>
    <comment ref="J10" authorId="0" shapeId="0" xr:uid="{0B718915-8D28-4ED7-8623-560CCE1D51DA}">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64BD5DB8-E872-48D9-AF97-D7B8B3311D65}">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9F712375-75A5-47AE-8308-3D8F435B0C46}">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1CC29ED6-9FDE-4E69-BEF7-A37AF742738C}">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2E8CD130-A127-40F9-920C-4B3EE0B40765}">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90EC2E5D-3765-41E4-B1EE-26A823BA19AA}">
      <text>
        <r>
          <rPr>
            <sz val="8"/>
            <color indexed="81"/>
            <rFont val="Tahoma"/>
            <family val="2"/>
          </rPr>
          <t>The number of observed minutes for each run/downtime observation with a start &amp; stop time entered</t>
        </r>
      </text>
    </comment>
    <comment ref="S13" authorId="0" shapeId="0" xr:uid="{AE948277-0D4C-4E50-BB0E-7B91C3260A62}">
      <text>
        <r>
          <rPr>
            <sz val="8"/>
            <color indexed="81"/>
            <rFont val="Tahoma"/>
            <family val="2"/>
          </rPr>
          <t>The number of parts produced during the observed period of uptime.  Enter these values only when the process is running</t>
        </r>
      </text>
    </comment>
    <comment ref="T13" authorId="0" shapeId="0" xr:uid="{5C788F1D-4E89-43D9-9436-297D7CA4C471}">
      <text>
        <r>
          <rPr>
            <sz val="8"/>
            <color indexed="81"/>
            <rFont val="Tahoma"/>
            <family val="2"/>
          </rPr>
          <t>The observed total number of pieces per hour for each run observation with a start &amp; stop time entered</t>
        </r>
      </text>
    </comment>
    <comment ref="U13" authorId="0" shapeId="0" xr:uid="{80F7905D-7150-4DE8-B131-577E69744A8C}">
      <text>
        <r>
          <rPr>
            <sz val="8"/>
            <color indexed="81"/>
            <rFont val="Tahoma"/>
            <family val="2"/>
          </rPr>
          <t>Equals the total number of pieces run minus the number of pieces of rework minus the number of pieces of scrap</t>
        </r>
      </text>
    </comment>
    <comment ref="V13" authorId="0" shapeId="0" xr:uid="{84C96417-9640-4205-9ED6-3BDE1114320B}">
      <text>
        <r>
          <rPr>
            <sz val="8"/>
            <color indexed="81"/>
            <rFont val="Tahoma"/>
            <family val="2"/>
          </rPr>
          <t>The observed number of acceptable pieces per hour for each run observation with a start &amp; stop time entered</t>
        </r>
      </text>
    </comment>
    <comment ref="W13" authorId="0" shapeId="0" xr:uid="{6C650C02-8522-45CA-964D-E15FA5F51F04}">
      <text>
        <r>
          <rPr>
            <sz val="8"/>
            <color indexed="81"/>
            <rFont val="Tahoma"/>
            <family val="2"/>
          </rPr>
          <t>The number of parts produced in the observed period of uptime that need to be reworked. Enter the reason for rework in the Comments section</t>
        </r>
      </text>
    </comment>
    <comment ref="X13" authorId="0" shapeId="0" xr:uid="{F8FC92D6-2D67-4CE2-952A-2FD9A88A3B18}">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29BDEA98-9095-45A6-9E6C-771854498C39}">
      <text>
        <r>
          <rPr>
            <sz val="8"/>
            <color indexed="81"/>
            <rFont val="Tahoma"/>
            <family val="2"/>
          </rPr>
          <t>The percent of parts that were rejected and were unable to be re-worked and therefore thrown away for this period of time.</t>
        </r>
      </text>
    </comment>
    <comment ref="Z13" authorId="0" shapeId="0" xr:uid="{047B676B-5AE6-4215-B0FD-6DDC9DCFBA19}">
      <text>
        <r>
          <rPr>
            <sz val="8"/>
            <color indexed="81"/>
            <rFont val="Tahoma"/>
            <family val="2"/>
          </rPr>
          <t>The observed number of acceptable pieces (including reworked pieces) per hour for each run observation with a start &amp; stop time entered</t>
        </r>
      </text>
    </comment>
    <comment ref="A16" authorId="0" shapeId="0" xr:uid="{84DF15BA-3DA9-4330-8D25-FA93D8AD2237}">
      <text>
        <r>
          <rPr>
            <sz val="8"/>
            <color indexed="81"/>
            <rFont val="Tahoma"/>
            <family val="2"/>
          </rPr>
          <t xml:space="preserve">Subtotals of the observed times for each downtime description category with an “x” entered in the appropriate downtime description column
</t>
        </r>
      </text>
    </comment>
    <comment ref="P41" authorId="0" shapeId="0" xr:uid="{939C6DC6-59A7-4D66-93C2-F124B3C6119A}">
      <text>
        <r>
          <rPr>
            <sz val="8"/>
            <color indexed="81"/>
            <rFont val="Tahoma"/>
            <family val="2"/>
          </rPr>
          <t>The total number of minutes during the Run at Rate study that the process was actually running</t>
        </r>
      </text>
    </comment>
    <comment ref="T41" authorId="0" shapeId="0" xr:uid="{B4E079EB-E86A-4377-BD1E-31A41B577093}">
      <text>
        <r>
          <rPr>
            <sz val="8"/>
            <color indexed="81"/>
            <rFont val="Tahoma"/>
            <family val="2"/>
          </rPr>
          <t>The percent of the minutes during the Run at Rate study that the process was actually running</t>
        </r>
      </text>
    </comment>
    <comment ref="W41" authorId="0" shapeId="0" xr:uid="{10EFEC40-7825-43DB-8A6C-3E75F03E6D41}">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1AB6C342-8EF1-4E01-987B-BE29A24A264D}">
      <text>
        <r>
          <rPr>
            <sz val="8"/>
            <color indexed="81"/>
            <rFont val="Tahoma"/>
            <family val="2"/>
          </rPr>
          <t>The total number of minutes during the Run at Rate study</t>
        </r>
      </text>
    </comment>
    <comment ref="W42" authorId="0" shapeId="0" xr:uid="{C86446CC-90D7-40B6-BECE-201ECB399C4B}">
      <text>
        <r>
          <rPr>
            <sz val="8"/>
            <color indexed="81"/>
            <rFont val="Tahoma"/>
            <family val="2"/>
          </rPr>
          <t>The percent of parts that were rejected and were unable to be re-worked and therefore thrown away.</t>
        </r>
      </text>
    </comment>
    <comment ref="L44" authorId="0" shapeId="0" xr:uid="{4AAF4416-84C8-41DB-A2DE-3B0A802F82CD}">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31.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A1AEB05F-9740-42C9-9BDC-BAF268A3B462}">
      <text>
        <r>
          <rPr>
            <sz val="8"/>
            <color indexed="81"/>
            <rFont val="Tahoma"/>
            <family val="2"/>
          </rPr>
          <t>The name of the person that is performing the Run@Rate study</t>
        </r>
      </text>
    </comment>
    <comment ref="J10" authorId="0" shapeId="0" xr:uid="{B492DDE0-89D8-41F7-84BE-76B518FF149B}">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9EE4A925-7465-4ADE-ACE0-3B1A6D27090E}">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B3F9D50F-8212-4782-9F05-29D5F58327C5}">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18961865-BBFE-4234-BFEE-64D5A8F9D6C3}">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558A3259-3ABA-4A31-A0F7-10CACD4E6338}">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3061DC6A-C5AE-4D19-A4B3-3CF224BC69AC}">
      <text>
        <r>
          <rPr>
            <sz val="8"/>
            <color indexed="81"/>
            <rFont val="Tahoma"/>
            <family val="2"/>
          </rPr>
          <t>The number of observed minutes for each run/downtime observation with a start &amp; stop time entered</t>
        </r>
      </text>
    </comment>
    <comment ref="S13" authorId="0" shapeId="0" xr:uid="{9BC346DB-A532-441C-B19E-B126D4731D3B}">
      <text>
        <r>
          <rPr>
            <sz val="8"/>
            <color indexed="81"/>
            <rFont val="Tahoma"/>
            <family val="2"/>
          </rPr>
          <t>The number of parts produced during the observed period of uptime.  Enter these values only when the process is running</t>
        </r>
      </text>
    </comment>
    <comment ref="T13" authorId="0" shapeId="0" xr:uid="{35393B09-D80E-4EF2-B2A0-87F22BC605AB}">
      <text>
        <r>
          <rPr>
            <sz val="8"/>
            <color indexed="81"/>
            <rFont val="Tahoma"/>
            <family val="2"/>
          </rPr>
          <t>The observed total number of pieces per hour for each run observation with a start &amp; stop time entered</t>
        </r>
      </text>
    </comment>
    <comment ref="U13" authorId="0" shapeId="0" xr:uid="{246F6170-6682-400E-80DE-FECD7A5A0F13}">
      <text>
        <r>
          <rPr>
            <sz val="8"/>
            <color indexed="81"/>
            <rFont val="Tahoma"/>
            <family val="2"/>
          </rPr>
          <t>Equals the total number of pieces run minus the number of pieces of rework minus the number of pieces of scrap</t>
        </r>
      </text>
    </comment>
    <comment ref="V13" authorId="0" shapeId="0" xr:uid="{314AED72-888C-4BC1-8C95-2519DFFC6016}">
      <text>
        <r>
          <rPr>
            <sz val="8"/>
            <color indexed="81"/>
            <rFont val="Tahoma"/>
            <family val="2"/>
          </rPr>
          <t>The observed number of acceptable pieces per hour for each run observation with a start &amp; stop time entered</t>
        </r>
      </text>
    </comment>
    <comment ref="W13" authorId="0" shapeId="0" xr:uid="{C18E8EDD-B870-4E7C-BCC8-D75C3438BD60}">
      <text>
        <r>
          <rPr>
            <sz val="8"/>
            <color indexed="81"/>
            <rFont val="Tahoma"/>
            <family val="2"/>
          </rPr>
          <t>The number of parts produced in the observed period of uptime that need to be reworked. Enter the reason for rework in the Comments section</t>
        </r>
      </text>
    </comment>
    <comment ref="X13" authorId="0" shapeId="0" xr:uid="{428F238C-0462-44F1-9C50-0FF472F11DC6}">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DC323C58-91A3-4138-AAD3-DD4A87F54150}">
      <text>
        <r>
          <rPr>
            <sz val="8"/>
            <color indexed="81"/>
            <rFont val="Tahoma"/>
            <family val="2"/>
          </rPr>
          <t>The percent of parts that were rejected and were unable to be re-worked and therefore thrown away for this period of time.</t>
        </r>
      </text>
    </comment>
    <comment ref="Z13" authorId="0" shapeId="0" xr:uid="{91A6AE5E-F1B8-41F4-A1F7-A5B87A4250E5}">
      <text>
        <r>
          <rPr>
            <sz val="8"/>
            <color indexed="81"/>
            <rFont val="Tahoma"/>
            <family val="2"/>
          </rPr>
          <t>The observed number of acceptable pieces (including reworked pieces) per hour for each run observation with a start &amp; stop time entered</t>
        </r>
      </text>
    </comment>
    <comment ref="A16" authorId="0" shapeId="0" xr:uid="{E89B8826-352E-4004-869E-092A32A9329E}">
      <text>
        <r>
          <rPr>
            <sz val="8"/>
            <color indexed="81"/>
            <rFont val="Tahoma"/>
            <family val="2"/>
          </rPr>
          <t xml:space="preserve">Subtotals of the observed times for each downtime description category with an “x” entered in the appropriate downtime description column
</t>
        </r>
      </text>
    </comment>
    <comment ref="P41" authorId="0" shapeId="0" xr:uid="{7C6FE31F-3C87-468E-A58D-04DA3E8F63F6}">
      <text>
        <r>
          <rPr>
            <sz val="8"/>
            <color indexed="81"/>
            <rFont val="Tahoma"/>
            <family val="2"/>
          </rPr>
          <t>The total number of minutes during the Run at Rate study that the process was actually running</t>
        </r>
      </text>
    </comment>
    <comment ref="T41" authorId="0" shapeId="0" xr:uid="{89653F9A-CF77-425A-AC9D-EF0CA1FD6F02}">
      <text>
        <r>
          <rPr>
            <sz val="8"/>
            <color indexed="81"/>
            <rFont val="Tahoma"/>
            <family val="2"/>
          </rPr>
          <t>The percent of the minutes during the Run at Rate study that the process was actually running</t>
        </r>
      </text>
    </comment>
    <comment ref="W41" authorId="0" shapeId="0" xr:uid="{D79072A2-38D6-4EC8-86C6-855960F76854}">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B37E7C11-9EDE-41BF-B716-DFB2E91CFB84}">
      <text>
        <r>
          <rPr>
            <sz val="8"/>
            <color indexed="81"/>
            <rFont val="Tahoma"/>
            <family val="2"/>
          </rPr>
          <t>The total number of minutes during the Run at Rate study</t>
        </r>
      </text>
    </comment>
    <comment ref="W42" authorId="0" shapeId="0" xr:uid="{86961AAD-1DD8-43B3-8E60-B52B39DEF49F}">
      <text>
        <r>
          <rPr>
            <sz val="8"/>
            <color indexed="81"/>
            <rFont val="Tahoma"/>
            <family val="2"/>
          </rPr>
          <t>The percent of parts that were rejected and were unable to be re-worked and therefore thrown away.</t>
        </r>
      </text>
    </comment>
    <comment ref="L44" authorId="0" shapeId="0" xr:uid="{7F8CB956-57CF-4FAA-AE37-7B8C3A615591}">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32.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BEB3412D-E4D3-47ED-BB73-FC867B05507C}">
      <text>
        <r>
          <rPr>
            <sz val="8"/>
            <color indexed="81"/>
            <rFont val="Tahoma"/>
            <family val="2"/>
          </rPr>
          <t>The name of the person that is performing the Run@Rate study</t>
        </r>
      </text>
    </comment>
    <comment ref="J10" authorId="0" shapeId="0" xr:uid="{00EB509D-06FA-46A5-B6CB-C471A000E846}">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A2EA9E59-CBB6-4182-994F-FADCA7048037}">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CBFE97F9-AB40-4B20-96B9-2516276F5332}">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E83BFFCA-6B5C-4D99-87FE-68F3AD24E2B5}">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AB75154A-175C-4E59-9DC8-09445CF8F099}">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DE1FF0D9-3C06-4AC7-A25C-A6866EAF7F15}">
      <text>
        <r>
          <rPr>
            <sz val="8"/>
            <color indexed="81"/>
            <rFont val="Tahoma"/>
            <family val="2"/>
          </rPr>
          <t>The number of observed minutes for each run/downtime observation with a start &amp; stop time entered</t>
        </r>
      </text>
    </comment>
    <comment ref="S13" authorId="0" shapeId="0" xr:uid="{98119C65-F2EA-445F-BEE0-7B7F44721AAC}">
      <text>
        <r>
          <rPr>
            <sz val="8"/>
            <color indexed="81"/>
            <rFont val="Tahoma"/>
            <family val="2"/>
          </rPr>
          <t>The number of parts produced during the observed period of uptime.  Enter these values only when the process is running</t>
        </r>
      </text>
    </comment>
    <comment ref="T13" authorId="0" shapeId="0" xr:uid="{CDA37F50-5B2C-46B1-8C82-5E3B9E1FC13F}">
      <text>
        <r>
          <rPr>
            <sz val="8"/>
            <color indexed="81"/>
            <rFont val="Tahoma"/>
            <family val="2"/>
          </rPr>
          <t>The observed total number of pieces per hour for each run observation with a start &amp; stop time entered</t>
        </r>
      </text>
    </comment>
    <comment ref="U13" authorId="0" shapeId="0" xr:uid="{8CD3A6F2-26A2-469A-8D00-4CFB728832B5}">
      <text>
        <r>
          <rPr>
            <sz val="8"/>
            <color indexed="81"/>
            <rFont val="Tahoma"/>
            <family val="2"/>
          </rPr>
          <t>Equals the total number of pieces run minus the number of pieces of rework minus the number of pieces of scrap</t>
        </r>
      </text>
    </comment>
    <comment ref="V13" authorId="0" shapeId="0" xr:uid="{6BF17DAB-9D26-42CF-A757-13AA9DD5EFDE}">
      <text>
        <r>
          <rPr>
            <sz val="8"/>
            <color indexed="81"/>
            <rFont val="Tahoma"/>
            <family val="2"/>
          </rPr>
          <t>The observed number of acceptable pieces per hour for each run observation with a start &amp; stop time entered</t>
        </r>
      </text>
    </comment>
    <comment ref="W13" authorId="0" shapeId="0" xr:uid="{F8643491-BDEC-4FF6-A078-DC667F9F03D0}">
      <text>
        <r>
          <rPr>
            <sz val="8"/>
            <color indexed="81"/>
            <rFont val="Tahoma"/>
            <family val="2"/>
          </rPr>
          <t>The number of parts produced in the observed period of uptime that need to be reworked. Enter the reason for rework in the Comments section</t>
        </r>
      </text>
    </comment>
    <comment ref="X13" authorId="0" shapeId="0" xr:uid="{406391CA-500F-4C91-B007-1282B8B47640}">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30A9D041-BD1B-4084-B33D-78725F64B676}">
      <text>
        <r>
          <rPr>
            <sz val="8"/>
            <color indexed="81"/>
            <rFont val="Tahoma"/>
            <family val="2"/>
          </rPr>
          <t>The percent of parts that were rejected and were unable to be re-worked and therefore thrown away for this period of time.</t>
        </r>
      </text>
    </comment>
    <comment ref="Z13" authorId="0" shapeId="0" xr:uid="{0879249F-DCBF-4E67-92BD-E74A503C7D85}">
      <text>
        <r>
          <rPr>
            <sz val="8"/>
            <color indexed="81"/>
            <rFont val="Tahoma"/>
            <family val="2"/>
          </rPr>
          <t>The observed number of acceptable pieces (including reworked pieces) per hour for each run observation with a start &amp; stop time entered</t>
        </r>
      </text>
    </comment>
    <comment ref="A16" authorId="0" shapeId="0" xr:uid="{AF1C1779-1906-4383-8A8C-79EF6E4204C1}">
      <text>
        <r>
          <rPr>
            <sz val="8"/>
            <color indexed="81"/>
            <rFont val="Tahoma"/>
            <family val="2"/>
          </rPr>
          <t xml:space="preserve">Subtotals of the observed times for each downtime description category with an “x” entered in the appropriate downtime description column
</t>
        </r>
      </text>
    </comment>
    <comment ref="P41" authorId="0" shapeId="0" xr:uid="{551B4550-CA12-4050-8CE2-B7AA301519E5}">
      <text>
        <r>
          <rPr>
            <sz val="8"/>
            <color indexed="81"/>
            <rFont val="Tahoma"/>
            <family val="2"/>
          </rPr>
          <t>The total number of minutes during the Run at Rate study that the process was actually running</t>
        </r>
      </text>
    </comment>
    <comment ref="T41" authorId="0" shapeId="0" xr:uid="{8A015FF7-5436-4A58-A733-C7FE6327A6E6}">
      <text>
        <r>
          <rPr>
            <sz val="8"/>
            <color indexed="81"/>
            <rFont val="Tahoma"/>
            <family val="2"/>
          </rPr>
          <t>The percent of the minutes during the Run at Rate study that the process was actually running</t>
        </r>
      </text>
    </comment>
    <comment ref="W41" authorId="0" shapeId="0" xr:uid="{C11E7614-68EE-4D1B-B72C-5D242BC9066F}">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CF403F1D-EA29-409D-9AA3-F8A48439E800}">
      <text>
        <r>
          <rPr>
            <sz val="8"/>
            <color indexed="81"/>
            <rFont val="Tahoma"/>
            <family val="2"/>
          </rPr>
          <t>The total number of minutes during the Run at Rate study</t>
        </r>
      </text>
    </comment>
    <comment ref="W42" authorId="0" shapeId="0" xr:uid="{A126CCB2-0A37-400C-AA31-EDE00047918A}">
      <text>
        <r>
          <rPr>
            <sz val="8"/>
            <color indexed="81"/>
            <rFont val="Tahoma"/>
            <family val="2"/>
          </rPr>
          <t>The percent of parts that were rejected and were unable to be re-worked and therefore thrown away.</t>
        </r>
      </text>
    </comment>
    <comment ref="L44" authorId="0" shapeId="0" xr:uid="{A132C63C-9AEE-4B63-AF87-93F914CCDB3C}">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33.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W5" authorId="0" shapeId="0" xr:uid="{8234A198-8A2E-4327-AE5B-499AEFA9E9D7}">
      <text>
        <r>
          <rPr>
            <sz val="8"/>
            <color indexed="81"/>
            <rFont val="Tahoma"/>
            <family val="2"/>
          </rPr>
          <t>The name of the person that is performing the Run@Rate study</t>
        </r>
      </text>
    </comment>
    <comment ref="J10" authorId="0" shapeId="0" xr:uid="{6839C2D5-0A84-4A20-A274-A950D2F73F2A}">
      <text>
        <r>
          <rPr>
            <sz val="8"/>
            <color indexed="81"/>
            <rFont val="Tahoma"/>
            <family val="2"/>
          </rPr>
          <t>The targeted &amp; actual time (in seconds) to produce one part.  Differences are displayed in green if the Actual Time is less than Target Time or displayed in red if greater than Target Time</t>
        </r>
      </text>
    </comment>
    <comment ref="J11" authorId="0" shapeId="0" xr:uid="{125C477C-87B7-46ED-976E-C37F3612B835}">
      <text>
        <r>
          <rPr>
            <sz val="8"/>
            <color indexed="81"/>
            <rFont val="Tahoma"/>
            <family val="2"/>
          </rPr>
          <t>The targeted &amp; actual number of pieces produced in one hour of planned production. Differences are displayed in green if the Actual Pcs/Hour are less than Target Pcs/Hour or displayed in red if greater than Target Pcs/Hour</t>
        </r>
      </text>
    </comment>
    <comment ref="F13" authorId="0" shapeId="0" xr:uid="{60ACF3FC-3541-49D2-9E1C-B3C0FBED6553}">
      <text>
        <r>
          <rPr>
            <sz val="8"/>
            <color indexed="81"/>
            <rFont val="Tahoma"/>
            <family val="2"/>
          </rPr>
          <t>Enter the time value (use military time ex. 2:00 pm = 14:00) each time the run/ downtime status of the process being observed changes 
--The initial Start Time is the time that the Run@Rate study begins
--Each time that the run/downtime status changes, enter the Stop Time when the previous status ended
--The next Start Time is equal to the last Stop Time
--Insure that no time “gaps” or “overlaps” exist in the Run@Rate study</t>
        </r>
      </text>
    </comment>
    <comment ref="G13" authorId="0" shapeId="0" xr:uid="{C6765554-92F4-4F88-A42A-D73C851D3DFB}">
      <text>
        <r>
          <rPr>
            <sz val="8"/>
            <color indexed="81"/>
            <rFont val="Tahoma"/>
            <family val="2"/>
          </rPr>
          <t>Enter the time value (use military time ex. 2:00 pm = 14:00) each time the run/ downtime status of the process being observed changes 
--Each time that the run/downtime status changes, enter the Stop Time when the previous status ended
--The next Start Time is equal to the last Stop Time
--Insure that no time “gaps” or “overlaps” exist in the Run@Rate study</t>
        </r>
      </text>
    </comment>
    <comment ref="H13" authorId="0" shapeId="0" xr:uid="{D17C372F-2781-4BE5-931A-7624E5684730}">
      <text>
        <r>
          <rPr>
            <sz val="8"/>
            <color indexed="81"/>
            <rFont val="Tahoma"/>
            <family val="2"/>
          </rPr>
          <t xml:space="preserve">Enter an “x” in the appropriate column if a downtime status is observed (do not enter more than one “x” on any line).  If the process is running do not enter anything in the downtime description columns.
 B = Breaks/Lunch
 T = Tool Change
 C = Changeover
 O = Other Planned Downtime (Enter the reason for downtime in the Comments section) 
 U = Unplanned Downtime (Enter the reason for downtime in the Comments section) 
</t>
        </r>
      </text>
    </comment>
    <comment ref="R13" authorId="0" shapeId="0" xr:uid="{82D9A409-74FE-48FC-A219-94C531EEE38A}">
      <text>
        <r>
          <rPr>
            <sz val="8"/>
            <color indexed="81"/>
            <rFont val="Tahoma"/>
            <family val="2"/>
          </rPr>
          <t>The number of observed minutes for each run/downtime observation with a start &amp; stop time entered</t>
        </r>
      </text>
    </comment>
    <comment ref="S13" authorId="0" shapeId="0" xr:uid="{D741571E-B1F8-449E-A4C7-6D9AC6B9F64C}">
      <text>
        <r>
          <rPr>
            <sz val="8"/>
            <color indexed="81"/>
            <rFont val="Tahoma"/>
            <family val="2"/>
          </rPr>
          <t>The number of parts produced during the observed period of uptime.  Enter these values only when the process is running</t>
        </r>
      </text>
    </comment>
    <comment ref="T13" authorId="0" shapeId="0" xr:uid="{BA619684-FBBC-4914-B325-C43EBB49593E}">
      <text>
        <r>
          <rPr>
            <sz val="8"/>
            <color indexed="81"/>
            <rFont val="Tahoma"/>
            <family val="2"/>
          </rPr>
          <t>The observed total number of pieces per hour for each run observation with a start &amp; stop time entered</t>
        </r>
      </text>
    </comment>
    <comment ref="U13" authorId="0" shapeId="0" xr:uid="{5236BC4C-FB76-4142-BB31-B2FF103EC8F1}">
      <text>
        <r>
          <rPr>
            <sz val="8"/>
            <color indexed="81"/>
            <rFont val="Tahoma"/>
            <family val="2"/>
          </rPr>
          <t>Equals the total number of pieces run minus the number of pieces of rework minus the number of pieces of scrap</t>
        </r>
      </text>
    </comment>
    <comment ref="V13" authorId="0" shapeId="0" xr:uid="{4F56CA91-B193-4FB3-AA31-E3E24B05E023}">
      <text>
        <r>
          <rPr>
            <sz val="8"/>
            <color indexed="81"/>
            <rFont val="Tahoma"/>
            <family val="2"/>
          </rPr>
          <t>The observed number of acceptable pieces per hour for each run observation with a start &amp; stop time entered</t>
        </r>
      </text>
    </comment>
    <comment ref="W13" authorId="0" shapeId="0" xr:uid="{8C40BEEE-BECB-4873-8950-5E9EE14BF51B}">
      <text>
        <r>
          <rPr>
            <sz val="8"/>
            <color indexed="81"/>
            <rFont val="Tahoma"/>
            <family val="2"/>
          </rPr>
          <t>The number of parts produced in the observed period of uptime that need to be reworked. Enter the reason for rework in the Comments section</t>
        </r>
      </text>
    </comment>
    <comment ref="X13" authorId="0" shapeId="0" xr:uid="{05E0CC10-24DF-4333-97C5-7AB7AA4534CA}">
      <text>
        <r>
          <rPr>
            <sz val="8"/>
            <color indexed="81"/>
            <rFont val="Tahoma"/>
            <family val="2"/>
          </rPr>
          <t>The number of parts produced in the observed period of uptime that need to be scrapped.  Do not count scrapped parts as rework, count only as scrap or rework.  Enter the reason for scrap in the Comments section</t>
        </r>
      </text>
    </comment>
    <comment ref="Y13" authorId="0" shapeId="0" xr:uid="{E25517A3-94A0-414B-8A85-1EA757D72731}">
      <text>
        <r>
          <rPr>
            <sz val="8"/>
            <color indexed="81"/>
            <rFont val="Tahoma"/>
            <family val="2"/>
          </rPr>
          <t>The percent of parts that were rejected and were unable to be re-worked and therefore thrown away for this period of time.</t>
        </r>
      </text>
    </comment>
    <comment ref="Z13" authorId="0" shapeId="0" xr:uid="{897A4A33-11F7-4C05-881C-4B4984ADE21D}">
      <text>
        <r>
          <rPr>
            <sz val="8"/>
            <color indexed="81"/>
            <rFont val="Tahoma"/>
            <family val="2"/>
          </rPr>
          <t>The observed number of acceptable pieces (including reworked pieces) per hour for each run observation with a start &amp; stop time entered</t>
        </r>
      </text>
    </comment>
    <comment ref="A16" authorId="0" shapeId="0" xr:uid="{003C4361-9F88-4604-82FF-42A55497ED87}">
      <text>
        <r>
          <rPr>
            <sz val="8"/>
            <color indexed="81"/>
            <rFont val="Tahoma"/>
            <family val="2"/>
          </rPr>
          <t xml:space="preserve">Subtotals of the observed times for each downtime description category with an “x” entered in the appropriate downtime description column
</t>
        </r>
      </text>
    </comment>
    <comment ref="P41" authorId="0" shapeId="0" xr:uid="{14D37205-C34D-4076-A022-39D0828F4DE7}">
      <text>
        <r>
          <rPr>
            <sz val="8"/>
            <color indexed="81"/>
            <rFont val="Tahoma"/>
            <family val="2"/>
          </rPr>
          <t>The total number of minutes during the Run at Rate study that the process was actually running</t>
        </r>
      </text>
    </comment>
    <comment ref="T41" authorId="0" shapeId="0" xr:uid="{93DF323D-D52E-4D1D-814F-F0D7FCF760A1}">
      <text>
        <r>
          <rPr>
            <sz val="8"/>
            <color indexed="81"/>
            <rFont val="Tahoma"/>
            <family val="2"/>
          </rPr>
          <t>The percent of the minutes during the Run at Rate study that the process was actually running</t>
        </r>
      </text>
    </comment>
    <comment ref="W41" authorId="0" shapeId="0" xr:uid="{D5A77167-DB75-4055-B9A1-949EC38D5743}">
      <text>
        <r>
          <rPr>
            <sz val="8"/>
            <color indexed="81"/>
            <rFont val="Tahoma"/>
            <family val="2"/>
          </rPr>
          <t>First Time Quality is a measure of the number of pieces rejected in a manufacturing process versus the total number of pieces attempted.  This is reported in PPM.</t>
        </r>
      </text>
    </comment>
    <comment ref="P42" authorId="0" shapeId="0" xr:uid="{427B98FD-4D77-4BB9-B047-E7A40F820E9E}">
      <text>
        <r>
          <rPr>
            <sz val="8"/>
            <color indexed="81"/>
            <rFont val="Tahoma"/>
            <family val="2"/>
          </rPr>
          <t>The total number of minutes during the Run at Rate study</t>
        </r>
      </text>
    </comment>
    <comment ref="W42" authorId="0" shapeId="0" xr:uid="{291496EC-8FD4-4597-B96A-C6B7C84EC597}">
      <text>
        <r>
          <rPr>
            <sz val="8"/>
            <color indexed="81"/>
            <rFont val="Tahoma"/>
            <family val="2"/>
          </rPr>
          <t>The percent of parts that were rejected and were unable to be re-worked and therefore thrown away.</t>
        </r>
      </text>
    </comment>
    <comment ref="L44" authorId="0" shapeId="0" xr:uid="{86449218-2E63-4A4F-B99D-1E3AC02252DF}">
      <text>
        <r>
          <rPr>
            <sz val="8"/>
            <color indexed="81"/>
            <rFont val="Tahoma"/>
            <family val="2"/>
          </rPr>
          <t>Use this space to record the reasons for any scrap / rework.  This can also be used to document any other information important to this process / R@R.</t>
        </r>
        <r>
          <rPr>
            <sz val="8"/>
            <color indexed="81"/>
            <rFont val="Tahoma"/>
            <family val="2"/>
          </rPr>
          <t xml:space="preserve">
</t>
        </r>
      </text>
    </comment>
  </commentList>
</comments>
</file>

<file path=xl/comments34.xml><?xml version="1.0" encoding="utf-8"?>
<comments xmlns="http://schemas.openxmlformats.org/spreadsheetml/2006/main" xmlns:mc="http://schemas.openxmlformats.org/markup-compatibility/2006" xmlns:xr="http://schemas.microsoft.com/office/spreadsheetml/2014/revision" mc:Ignorable="xr">
  <authors>
    <author>Krejci, Jared</author>
    <author>jztx49</author>
    <author>Geiser, Zac L</author>
  </authors>
  <commentList>
    <comment ref="B18" authorId="0" shapeId="0" xr:uid="{B025A725-EF0E-484D-8EC8-32F97C96823F}">
      <text>
        <r>
          <rPr>
            <b/>
            <sz val="9"/>
            <color indexed="81"/>
            <rFont val="Tahoma"/>
            <family val="2"/>
          </rPr>
          <t>Enter the operation number that matches the machine</t>
        </r>
      </text>
    </comment>
    <comment ref="H18" authorId="0" shapeId="0" xr:uid="{6AD82F11-9EFF-4435-9764-8E7EDAEDA542}">
      <text>
        <r>
          <rPr>
            <b/>
            <sz val="9"/>
            <color indexed="81"/>
            <rFont val="Tahoma"/>
            <family val="2"/>
          </rPr>
          <t>Enter the number of operators that work on that machine</t>
        </r>
      </text>
    </comment>
    <comment ref="N18" authorId="1" shapeId="0" xr:uid="{D45AC2CE-7BBC-4FD0-87E2-756ACAF76322}">
      <text>
        <r>
          <rPr>
            <b/>
            <sz val="8"/>
            <color indexed="81"/>
            <rFont val="Tahoma"/>
            <family val="2"/>
          </rPr>
          <t>This is the total daily capacity expected for this process.
Note:  This assumes that there is no downtime and FTQ is 100%.</t>
        </r>
        <r>
          <rPr>
            <sz val="8"/>
            <color indexed="81"/>
            <rFont val="Tahoma"/>
            <family val="2"/>
          </rPr>
          <t xml:space="preserve">
</t>
        </r>
      </text>
    </comment>
    <comment ref="O18" authorId="1" shapeId="0" xr:uid="{737C2BB1-62DF-45CC-9995-A8D044E2A89A}">
      <text>
        <r>
          <rPr>
            <sz val="8"/>
            <color indexed="81"/>
            <rFont val="Tahoma"/>
            <family val="2"/>
          </rPr>
          <t>The number of minutes down during scheduled break &amp; lunch periods for the duration of the R@R.</t>
        </r>
      </text>
    </comment>
    <comment ref="P18" authorId="1" shapeId="0" xr:uid="{7B35D431-1862-4F9B-A6B5-1BE46D3A0D59}">
      <text>
        <r>
          <rPr>
            <sz val="8"/>
            <color indexed="81"/>
            <rFont val="Tahoma"/>
            <family val="2"/>
          </rPr>
          <t>The number of minutes down for tool changes (replacement of worn tooling within one part family) for the duration of the R@R.</t>
        </r>
      </text>
    </comment>
    <comment ref="Q18" authorId="1" shapeId="0" xr:uid="{55AB837C-C23B-4213-AAE5-7663857FF55B}">
      <text>
        <r>
          <rPr>
            <sz val="8"/>
            <color indexed="81"/>
            <rFont val="Tahoma"/>
            <family val="2"/>
          </rPr>
          <t>The number of minutes down for performing changeovers (changing tooling to run another part) for the duration of the R@R.</t>
        </r>
      </text>
    </comment>
    <comment ref="R18" authorId="1" shapeId="0" xr:uid="{7244CFB6-6EAE-41FE-9AB5-BE8684CA5484}">
      <text>
        <r>
          <rPr>
            <sz val="8"/>
            <color indexed="81"/>
            <rFont val="Tahoma"/>
            <family val="2"/>
          </rPr>
          <t>The number of minutes down for planned activities such as: preventive maintenance, employee meetings, engineering samples, start-up losses, QC checks &amp; charting, etc for the duration of the R@R.</t>
        </r>
      </text>
    </comment>
    <comment ref="S18" authorId="1" shapeId="0" xr:uid="{2DA9C8AF-8194-41DB-9B5C-AFFA8D47E737}">
      <text>
        <r>
          <rPr>
            <sz val="8"/>
            <color indexed="81"/>
            <rFont val="Tahoma"/>
            <family val="2"/>
          </rPr>
          <t>The number of minutes down for unforeseen / unplanned downtime events such as:  machine breakdowns, material shortages, lack of operator availability, unplanned changeovers, etc for the duration of this R@R.</t>
        </r>
      </text>
    </comment>
    <comment ref="T18" authorId="1" shapeId="0" xr:uid="{DE76963F-A0F8-45E6-B522-DE50135CA652}">
      <text>
        <r>
          <rPr>
            <sz val="8"/>
            <color indexed="81"/>
            <rFont val="Tahoma"/>
            <family val="2"/>
          </rPr>
          <t>The percentage of time that the process was producing parts.  Scheduled breaks/lunch &amp; other planned downtime within planned limits do not reduce the % uptime.  The Run@Rate summary % uptime is based on the highest downtimes from either the capacity plan values or the actual run data observed values.</t>
        </r>
      </text>
    </comment>
    <comment ref="U18" authorId="1" shapeId="0" xr:uid="{79E80FB5-59E5-425C-B23E-7E5811F3DCDF}">
      <text>
        <r>
          <rPr>
            <sz val="8"/>
            <color indexed="81"/>
            <rFont val="Tahoma"/>
            <family val="2"/>
          </rPr>
          <t>The percentage of pieces produced by this operation (process name) that cannot be repaired &amp; must be discarded (thrown away).</t>
        </r>
      </text>
    </comment>
    <comment ref="W18" authorId="1" shapeId="0" xr:uid="{838A8DCB-3C65-4F76-BFA1-DEDEA767188F}">
      <text>
        <r>
          <rPr>
            <sz val="9"/>
            <color indexed="81"/>
            <rFont val="Tahoma"/>
            <family val="2"/>
          </rPr>
          <t>This is the effect of downstream scrap on the requirements for this process.  For series processes, this is the sum of all scrap AFTER this process. 
Make certain to include losses outside of the supplier at Nexteer Automotive if not already included in the orders.  This can be included in the % Downstream Scrap cell for the final process.
Determine if the overall scrap rate is acceptable.</t>
        </r>
      </text>
    </comment>
    <comment ref="Y18" authorId="1" shapeId="0" xr:uid="{F4121351-936D-490F-B561-481FB8F411CE}">
      <text>
        <r>
          <rPr>
            <sz val="8"/>
            <color indexed="81"/>
            <rFont val="Tahoma"/>
            <family val="2"/>
          </rPr>
          <t>The percentage of pieces produced by all operations required to manufacture this product that cannot be repaired &amp; must be discarded (thrown away).  This percentage must include the total accumulative scrap loss from the entire process / line, including all downstream processes, for whatever causes, whether they be internal or external e.g. subcontractors, customers, etc.</t>
        </r>
      </text>
    </comment>
    <comment ref="AD18" authorId="2" shapeId="0" xr:uid="{5AC822A9-A389-4CF2-B2D7-DF7683FC80A7}">
      <text>
        <r>
          <rPr>
            <b/>
            <sz val="9"/>
            <color indexed="81"/>
            <rFont val="Tahoma"/>
            <family val="2"/>
          </rPr>
          <t xml:space="preserve">Same as daily QTC but includes compensation for expected scrap </t>
        </r>
      </text>
    </comment>
    <comment ref="AH18" authorId="0" shapeId="0" xr:uid="{068F9E29-C87A-4033-9BF9-7E468157BDB7}">
      <text>
        <r>
          <rPr>
            <b/>
            <sz val="9"/>
            <color indexed="81"/>
            <rFont val="Tahoma"/>
            <family val="2"/>
          </rPr>
          <t xml:space="preserve">This column shows how efficent the supplier is utilizing their machines.  The farther the value is from 100% the more time is being wasted.
</t>
        </r>
        <r>
          <rPr>
            <b/>
            <sz val="10"/>
            <color indexed="10"/>
            <rFont val="Tahoma"/>
            <family val="2"/>
          </rPr>
          <t>Ex. The machine is most efficient when the value is at 100%</t>
        </r>
      </text>
    </comment>
    <comment ref="AK18" authorId="1" shapeId="0" xr:uid="{4DCC4840-6826-4010-B073-348A83ADF46E}">
      <text>
        <r>
          <rPr>
            <sz val="8"/>
            <color indexed="81"/>
            <rFont val="Tahoma"/>
            <family val="2"/>
          </rPr>
          <t>Indicates whether the supplier has enough capacity to meet daily QTC.  If the daily capacity allocated to this part is greater than the daily QTC
a green “NO” will be displayed.  If the requirements cannot be met a red “YES” will be displayed</t>
        </r>
      </text>
    </comment>
    <comment ref="AP18" authorId="1" shapeId="0" xr:uid="{86F3A670-E2D6-4069-B5B1-440EAB52254B}">
      <text>
        <r>
          <rPr>
            <sz val="8"/>
            <color indexed="81"/>
            <rFont val="Tahoma"/>
            <family val="2"/>
          </rPr>
          <t>Indicates whether the supplier has enough capacity to meet the 15% above QTC.  If the daily capacity allocated to this part is greater than the daily 15% above QTC a green “NO” will be displayed.  If the requirements cannot be met a pink “YES” will be displayed.</t>
        </r>
      </text>
    </comment>
    <comment ref="AQ18" authorId="1" shapeId="0" xr:uid="{4900B787-7321-4C82-A9F4-673D51579325}">
      <text>
        <r>
          <rPr>
            <sz val="8"/>
            <color indexed="81"/>
            <rFont val="Tahoma"/>
            <family val="2"/>
          </rPr>
          <t>The number of acceptable parts the process is planning to produce in one hour of available production time (production time does not include breaks/lunches &amp; other planned downtime)</t>
        </r>
      </text>
    </comment>
    <comment ref="AR18" authorId="1" shapeId="0" xr:uid="{4A6FF8DC-61BA-4F15-ABE0-470C9DC68B70}">
      <text>
        <r>
          <rPr>
            <sz val="8"/>
            <color indexed="81"/>
            <rFont val="Tahoma"/>
            <family val="2"/>
          </rPr>
          <t>The number of production hours (excluding breaks/lunches &amp; other planned downtime) required to produce all parts that require this process (both parts included in this Run@Rate study &amp; all other parts not included in this Run@Rate study).  If more than 100 hours/week are required, this value will appear shaded in pink. 
Note:  This is to ensure that the supplier has enough capacity to cover any downtime that may occur without jeopardizing production requirements.</t>
        </r>
      </text>
    </comment>
    <comment ref="AS18" authorId="1" shapeId="0" xr:uid="{3B8C97E3-3E05-4110-BB92-3016B0471941}">
      <text>
        <r>
          <rPr>
            <sz val="8"/>
            <color indexed="81"/>
            <rFont val="Tahoma"/>
            <family val="2"/>
          </rPr>
          <t>The number of hours required at the supplier to produce one day’s worth of 15% above QTC. This calculation accounts for the production requirements for all parts that require this process.   If more than 100 hours per week are required, this value will appear shaded in pink.</t>
        </r>
      </text>
    </comment>
    <comment ref="M52" authorId="1" shapeId="0" xr:uid="{83EBD040-2DF6-49D7-A206-6D0FB459AB3A}">
      <text>
        <r>
          <rPr>
            <sz val="8"/>
            <color indexed="81"/>
            <rFont val="Tahoma"/>
            <family val="2"/>
          </rPr>
          <t>Document any information important to this R@R in this section.</t>
        </r>
      </text>
    </comment>
  </commentList>
</comments>
</file>

<file path=xl/comments35.xml><?xml version="1.0" encoding="utf-8"?>
<comments xmlns="http://schemas.openxmlformats.org/spreadsheetml/2006/main" xmlns:mc="http://schemas.openxmlformats.org/markup-compatibility/2006" xmlns:xr="http://schemas.microsoft.com/office/spreadsheetml/2014/revision" mc:Ignorable="xr">
  <authors>
    <author>Krejci, Jared</author>
    <author>jztx49</author>
  </authors>
  <commentList>
    <comment ref="N3" authorId="0" shapeId="0" xr:uid="{F518692A-80B8-41A0-940F-9624BE111B28}">
      <text>
        <r>
          <rPr>
            <b/>
            <sz val="9"/>
            <color indexed="81"/>
            <rFont val="Tahoma"/>
            <family val="2"/>
          </rPr>
          <t>If this is a family R@R, put the "lead" part number here.  List the rest of the part numbers that will be included in this R@R in the comments section below.</t>
        </r>
      </text>
    </comment>
    <comment ref="N9" authorId="0" shapeId="0" xr:uid="{4858EEB1-14DB-4D01-A415-203C2F004690}">
      <text>
        <r>
          <rPr>
            <b/>
            <sz val="9"/>
            <color indexed="81"/>
            <rFont val="Tahoma"/>
            <family val="2"/>
          </rPr>
          <t>The number of production days normally worked in a year at the Nexteer Automotive plant location(s) that use this part.</t>
        </r>
      </text>
    </comment>
    <comment ref="N10" authorId="0" shapeId="0" xr:uid="{B60C623D-49CC-4250-BFBD-63A732ECCB42}">
      <text>
        <r>
          <rPr>
            <b/>
            <sz val="9"/>
            <color indexed="81"/>
            <rFont val="Tahoma"/>
            <family val="2"/>
          </rPr>
          <t>The number of production days normally worked in a year at the supplier's manufacturing plant location.</t>
        </r>
      </text>
    </comment>
    <comment ref="D18" authorId="0" shapeId="0" xr:uid="{8FBA4DD9-3B96-40BB-8873-23FD615F002C}">
      <text>
        <r>
          <rPr>
            <b/>
            <sz val="9"/>
            <color indexed="81"/>
            <rFont val="Tahoma"/>
            <family val="2"/>
          </rPr>
          <t>Enter the operation number that matches the machine</t>
        </r>
      </text>
    </comment>
    <comment ref="E18" authorId="1" shapeId="0" xr:uid="{54EC66D1-F754-42AB-A977-F604B2979C89}">
      <text>
        <r>
          <rPr>
            <sz val="8"/>
            <color indexed="81"/>
            <rFont val="Tahoma"/>
            <family val="2"/>
          </rPr>
          <t>Identify the process steps required to manufacture the product.  It is recommended that the process names match those shown on the process flow diagram.  If more than one process (or machine operation) is required, list each process on a separate line.  If a process requires more than one machine (performing the same operation) each machine must be listed on a separate line.  Machines that run together (line balanced) within a manufacturing process can be shown on one line.  A separate process name is required wherever rework or scrap can be generated.  Ensure that all process steps are included.</t>
        </r>
      </text>
    </comment>
    <comment ref="J18" authorId="0" shapeId="0" xr:uid="{1966B1DF-6E8A-4BFA-ADAB-83479483354F}">
      <text>
        <r>
          <rPr>
            <b/>
            <sz val="9"/>
            <color indexed="81"/>
            <rFont val="Tahoma"/>
            <family val="2"/>
          </rPr>
          <t>Enter the number of operators that work on that machine</t>
        </r>
      </text>
    </comment>
    <comment ref="K18" authorId="1" shapeId="0" xr:uid="{A4C66DFA-EB14-4F36-954A-2D69F57A95D5}">
      <text>
        <r>
          <rPr>
            <sz val="8"/>
            <color indexed="81"/>
            <rFont val="Tahoma"/>
            <family val="2"/>
          </rPr>
          <t>The number of shifts in a 24 hour period that are scheduled for each process listed.  This includes all product requirements that are manufactured on each process.</t>
        </r>
      </text>
    </comment>
    <comment ref="L18" authorId="1" shapeId="0" xr:uid="{0059DE57-756C-4011-A1C1-E2264181F665}">
      <text>
        <r>
          <rPr>
            <sz val="8"/>
            <color indexed="81"/>
            <rFont val="Tahoma"/>
            <family val="2"/>
          </rPr>
          <t xml:space="preserve">The number of hours on each shift that the process is planned to be operated (including breaks &amp; lunches).
</t>
        </r>
      </text>
    </comment>
    <comment ref="M18" authorId="1" shapeId="0" xr:uid="{6991FA9B-19F5-4353-AC48-309A30B1E227}">
      <text>
        <r>
          <rPr>
            <sz val="8"/>
            <color indexed="81"/>
            <rFont val="Tahoma"/>
            <family val="2"/>
          </rPr>
          <t>The number of days per week that each process is scheduled to be in operation (including weekends).
If this supplier is planning to work more than 5 days / week, understand the reason for this and make sure that it will not adversely affect the supplier's ability to provide the quantity of parts needed for production.</t>
        </r>
      </text>
    </comment>
    <comment ref="N18" authorId="1" shapeId="0" xr:uid="{E315A27A-65D3-4D09-9900-4B7C63759AB9}">
      <text>
        <r>
          <rPr>
            <sz val="8"/>
            <color indexed="81"/>
            <rFont val="Tahoma"/>
            <family val="2"/>
          </rPr>
          <t>The number of seconds expected that it will require to complete one process cycle.  Includes activities that occur every cycle &amp; activities that occur over a predetermined frequency of cycles (changing stock containers, gauging parts, etc.)</t>
        </r>
      </text>
    </comment>
    <comment ref="O18" authorId="1" shapeId="0" xr:uid="{CF13B412-7E28-40DF-BAA5-AD0E37818388}">
      <text>
        <r>
          <rPr>
            <sz val="8"/>
            <color indexed="81"/>
            <rFont val="Tahoma"/>
            <family val="2"/>
          </rPr>
          <t>The number of parts produced during one cycle.</t>
        </r>
      </text>
    </comment>
    <comment ref="P18" authorId="1" shapeId="0" xr:uid="{4FDDE550-08CF-4622-87F0-B6E2B3036CDC}">
      <text>
        <r>
          <rPr>
            <b/>
            <sz val="8"/>
            <color indexed="81"/>
            <rFont val="Tahoma"/>
            <family val="2"/>
          </rPr>
          <t>This is the total daily capacity expected for this process.
Note:  This assumes that there is no downtime and FTQ is 100%.</t>
        </r>
        <r>
          <rPr>
            <sz val="8"/>
            <color indexed="81"/>
            <rFont val="Tahoma"/>
            <family val="2"/>
          </rPr>
          <t xml:space="preserve">
</t>
        </r>
      </text>
    </comment>
    <comment ref="Q18" authorId="1" shapeId="0" xr:uid="{E4519EF2-806A-4DAC-BEB3-A1173ED6BE5D}">
      <text>
        <r>
          <rPr>
            <sz val="8"/>
            <color indexed="81"/>
            <rFont val="Tahoma"/>
            <family val="2"/>
          </rPr>
          <t>The number of minutes that a process is not planned to be operating during scheduled break &amp; lunch periods during the shift.</t>
        </r>
      </text>
    </comment>
    <comment ref="R18" authorId="1" shapeId="0" xr:uid="{2E028A0E-132D-4987-8960-36E14B839F79}">
      <text>
        <r>
          <rPr>
            <sz val="8"/>
            <color indexed="81"/>
            <rFont val="Tahoma"/>
            <family val="2"/>
          </rPr>
          <t>The number of minutes planned that will be required for tool changes (replacement of worn tooling within one part family) during the shift.</t>
        </r>
      </text>
    </comment>
    <comment ref="S18" authorId="1" shapeId="0" xr:uid="{D3E78D94-2A09-4370-ACFF-08BE296B76A6}">
      <text>
        <r>
          <rPr>
            <sz val="8"/>
            <color indexed="81"/>
            <rFont val="Tahoma"/>
            <family val="2"/>
          </rPr>
          <t>The number of minutes planned that will be required for performing changeovers (changing tooling to run another part) during the shift.  All part family volumes scheduled to be manufactured on the process must be included to establish this number.  For processes where changeovers do not occur daily, give a daily average.</t>
        </r>
      </text>
    </comment>
    <comment ref="T18" authorId="1" shapeId="0" xr:uid="{7C4FB67E-5C23-41EB-BF1E-E687FC78632B}">
      <text>
        <r>
          <rPr>
            <sz val="8"/>
            <color indexed="81"/>
            <rFont val="Tahoma"/>
            <family val="2"/>
          </rPr>
          <t>The number of minutes expected to be required for planned activities such as: preventive maintenance, employee meetings, engineering samples, start-up losses, QC checks &amp; charting, etc.  These occur either every shift or over a predetermined frequency of shifts.</t>
        </r>
      </text>
    </comment>
    <comment ref="U18" authorId="1" shapeId="0" xr:uid="{4ED708AF-4022-42F6-BE65-149FAF10BC66}">
      <text>
        <r>
          <rPr>
            <sz val="8"/>
            <color indexed="81"/>
            <rFont val="Tahoma"/>
            <family val="2"/>
          </rPr>
          <t>The number of minutes that have historically occurred for unforeseen / unplanned downtime events such as:  machine breakdowns, material shortages, lack of operator availability, unplanned changeovers, etc.</t>
        </r>
      </text>
    </comment>
    <comment ref="V18" authorId="1" shapeId="0" xr:uid="{032EEB11-14A3-412A-A1E2-8313F8431DC2}">
      <text>
        <r>
          <rPr>
            <sz val="8"/>
            <color indexed="81"/>
            <rFont val="Tahoma"/>
            <family val="2"/>
          </rPr>
          <t>The percentage of time that the process is expected to be producing parts.  Scheduled breaks/lunch &amp; other planned downtime within planned limits do not reduce the % uptime.  The Run@Rate summary % uptime is based on the highest downtimes from either the capacity plan values or the actual run data observed values.</t>
        </r>
      </text>
    </comment>
    <comment ref="W18" authorId="1" shapeId="0" xr:uid="{636E15A0-6AE9-4A77-9391-CCE469ED57F5}">
      <text>
        <r>
          <rPr>
            <sz val="8"/>
            <color indexed="81"/>
            <rFont val="Tahoma"/>
            <family val="2"/>
          </rPr>
          <t>The percentage of pieces that are expected to be produced by this operation (process name) that cannot be repaired &amp; must be discarded (thrown away).
Determine if this scrap rate is acceptable for the type of industry and the capabilities of the supplier.</t>
        </r>
      </text>
    </comment>
    <comment ref="Z18" authorId="1" shapeId="0" xr:uid="{00D37C63-A5A5-4F4E-B64A-1A07A95DD8C9}">
      <text>
        <r>
          <rPr>
            <sz val="9"/>
            <color indexed="81"/>
            <rFont val="Tahoma"/>
            <family val="2"/>
          </rPr>
          <t>This is the effect of downstream scrap on the requirements for this process.  For series processes, this is the sum of all scrap AFTER this process. 
Make certain to include losses outside of the supplier at Nexteer Automotive if not already included in the orders.  This can be included in the % Downstream Scrap cell for the final process.
Determine if the overall scrap rate is acceptable.</t>
        </r>
      </text>
    </comment>
    <comment ref="AA18" authorId="1" shapeId="0" xr:uid="{D7C46734-A8B7-48F2-A60B-3F891A7A5F3D}">
      <text>
        <r>
          <rPr>
            <sz val="8"/>
            <color indexed="81"/>
            <rFont val="Tahoma"/>
            <family val="2"/>
          </rPr>
          <t>The expected number of parts that can be produced by this process taking into consideration both planned &amp; unplanned downtime and first time quality losses.  Capacity is for all Nexteer Automotive &amp; non-Nexteer Automotive parts that require this process.</t>
        </r>
      </text>
    </comment>
    <comment ref="AB18" authorId="1" shapeId="0" xr:uid="{7DAF0C9C-5ED8-4C52-A7F4-4B92A4648477}">
      <text>
        <r>
          <rPr>
            <sz val="8"/>
            <color indexed="81"/>
            <rFont val="Tahoma"/>
            <family val="2"/>
          </rPr>
          <t xml:space="preserve">The percentage of time required to manufacture all other customer parts run on this process.  This number includes both additional Nexteer Automotive parts and additional customer's parts that are not included in this Run@Rate document.
Ensure that the supplier has allocated adequate capacity to this part or family of parts as well as to their other commitments.
</t>
        </r>
        <r>
          <rPr>
            <b/>
            <u/>
            <sz val="8"/>
            <color indexed="10"/>
            <rFont val="Tahoma"/>
            <family val="2"/>
          </rPr>
          <t>Ex: If running 100% Nexteer parts then enter 0%</t>
        </r>
      </text>
    </comment>
    <comment ref="AE18" authorId="0" shapeId="0" xr:uid="{6C15B1F3-9802-4BF8-BA1E-457DB5B47DF6}">
      <text>
        <r>
          <rPr>
            <b/>
            <sz val="9"/>
            <color indexed="81"/>
            <rFont val="Tahoma"/>
            <family val="2"/>
          </rPr>
          <t>The expected number of parts that can be produced on a weekly basis for this Run@Rate family.
In the event the supplier is having difficulty meeting requirements, this weekly capacity allocation can be used to determine if the requirements can be met by working 6 or 7 days per week until a plan can be developed and implemented to increase capacity.</t>
        </r>
      </text>
    </comment>
    <comment ref="AF18" authorId="1" shapeId="0" xr:uid="{8557A36B-9B03-4A60-ADAD-B8A664964B89}">
      <text>
        <r>
          <rPr>
            <sz val="8"/>
            <color indexed="81"/>
            <rFont val="Tahoma"/>
            <family val="2"/>
          </rPr>
          <t>The number of parts the supplier will need to produce in a day.
Note:  This is based on the number of production days at Nexteer Automotive.</t>
        </r>
      </text>
    </comment>
    <comment ref="AG18" authorId="0" shapeId="0" xr:uid="{E2226185-855C-4D66-964B-905465352B11}">
      <text>
        <r>
          <rPr>
            <b/>
            <sz val="9"/>
            <color indexed="81"/>
            <rFont val="Tahoma"/>
            <family val="2"/>
          </rPr>
          <t xml:space="preserve">This column shows how efficent the supplier is utilizing their machines.  The farther the value is from 100% the more time is being wasted.
</t>
        </r>
        <r>
          <rPr>
            <b/>
            <sz val="10"/>
            <color indexed="10"/>
            <rFont val="Tahoma"/>
            <family val="2"/>
          </rPr>
          <t>Ex. The machine is most efficient when the value is at 100%</t>
        </r>
      </text>
    </comment>
    <comment ref="AI18" authorId="1" shapeId="0" xr:uid="{7C87B85C-CA6D-4403-98D9-74312C882511}">
      <text>
        <r>
          <rPr>
            <sz val="8"/>
            <color indexed="81"/>
            <rFont val="Tahoma"/>
            <family val="2"/>
          </rPr>
          <t>The expected number of parts that can be produced on a weekly basis for this Run@Rate family.
In the event the supplier is having difficulty meeting requirements, this weekly capacity allocation can be used to determine if the requirements can be met by working 6 or 7 days per week until a plan can be developed and implemented to increase capacity.</t>
        </r>
      </text>
    </comment>
    <comment ref="AK18" authorId="1" shapeId="0" xr:uid="{71D890A1-12D1-4767-8D27-4105007D711B}">
      <text>
        <r>
          <rPr>
            <sz val="8"/>
            <color indexed="81"/>
            <rFont val="Tahoma"/>
            <family val="2"/>
          </rPr>
          <t>The number of parts the supplier will need to produce in a week.</t>
        </r>
      </text>
    </comment>
    <comment ref="AL18" authorId="1" shapeId="0" xr:uid="{5986C403-1163-4DC4-A44F-E352CE965B7C}">
      <text>
        <r>
          <rPr>
            <sz val="8"/>
            <color indexed="81"/>
            <rFont val="Tahoma"/>
            <family val="2"/>
          </rPr>
          <t>If more than one machine is used for the same process, the volume requirements must be divided by the number of machines used and this volume inputted into the affected cells.</t>
        </r>
      </text>
    </comment>
    <comment ref="AM18" authorId="1" shapeId="0" xr:uid="{2B3026B0-70D7-47CB-AD8C-77517C0C6448}">
      <text>
        <r>
          <rPr>
            <sz val="8"/>
            <color indexed="81"/>
            <rFont val="Tahoma"/>
            <family val="2"/>
          </rPr>
          <t>Indicates whether the supplier is planning enough capacity to meet volume requirements.  If the daily capacity allocated to this part is greater than the daily volume requirements a green “NO” will be displayed.  If the requirements cannot be met a red “YES” will be displayed</t>
        </r>
      </text>
    </comment>
    <comment ref="AO18" authorId="1" shapeId="0" xr:uid="{CB3A113E-7528-4FEA-9AB3-06564D0B2D12}">
      <text>
        <r>
          <rPr>
            <sz val="8"/>
            <color indexed="81"/>
            <rFont val="Tahoma"/>
            <family val="2"/>
          </rPr>
          <t>The number of parts the supplier will need to produce in a day to meet the 15% above QTC, as mentioned in the Nexteer Automotive Customer Specific Requirements.  This number is calculated using the number of production days at the Supplier.</t>
        </r>
      </text>
    </comment>
    <comment ref="AP18" authorId="1" shapeId="0" xr:uid="{306E35C6-3388-443A-8923-44733251FA6E}">
      <text>
        <r>
          <rPr>
            <sz val="8"/>
            <color indexed="81"/>
            <rFont val="Tahoma"/>
            <family val="2"/>
          </rPr>
          <t xml:space="preserve">The number of parts the supplier will need to produce in a week to meet the 15% above QTC. </t>
        </r>
      </text>
    </comment>
    <comment ref="AQ18" authorId="1" shapeId="0" xr:uid="{7F27DC7B-C749-4F55-A8E5-68AFA6F09310}">
      <text>
        <r>
          <rPr>
            <sz val="8"/>
            <color indexed="81"/>
            <rFont val="Tahoma"/>
            <family val="2"/>
          </rPr>
          <t>15% above QTC, as mentioned in the Nexteer Automotive Customer Specific Requirements.</t>
        </r>
      </text>
    </comment>
    <comment ref="AR18" authorId="1" shapeId="0" xr:uid="{9522D0CD-6EB1-4DD5-A6F7-1ACE559A0DF6}">
      <text>
        <r>
          <rPr>
            <sz val="8"/>
            <color indexed="81"/>
            <rFont val="Tahoma"/>
            <family val="2"/>
          </rPr>
          <t>Indicates whether the supplier has planned enough capacity to meet the 15% above QTC requirement.  If the daily capacity allocated to this part is greater than the daily 15% above QTC a green “NO” will be displayed.  If the requirements cannot be met a purple “YES” will be displayed.</t>
        </r>
      </text>
    </comment>
    <comment ref="AS18" authorId="1" shapeId="0" xr:uid="{E02C2C3B-EA60-4D79-8EF7-563DB7C842A4}">
      <text>
        <r>
          <rPr>
            <sz val="8"/>
            <color indexed="81"/>
            <rFont val="Tahoma"/>
            <family val="2"/>
          </rPr>
          <t>The number of acceptable parts the process is planning to produce in one hour of available production time (production time does not include breaks/lunches &amp; other planned downtime)</t>
        </r>
      </text>
    </comment>
    <comment ref="AT18" authorId="1" shapeId="0" xr:uid="{0D2CDCDA-24D1-42E2-9882-ADBB72AE83BF}">
      <text>
        <r>
          <rPr>
            <sz val="8"/>
            <color indexed="81"/>
            <rFont val="Tahoma"/>
            <family val="2"/>
          </rPr>
          <t>The number of production hours (excluding breaks/lunches &amp; other planned downtime) required to produce all parts that require this process (both parts included in this Run@Rate study &amp; all other parts not included in this Run@Rate study).  If more than 100 hours/week are required, this value will appear shaded in purple. 
Note:  This is to ensure that the supplier has enough capacity to cover any downtime that may occur without jeopardizing production requirements.</t>
        </r>
      </text>
    </comment>
    <comment ref="AU18" authorId="1" shapeId="0" xr:uid="{54576AEC-3427-4D11-800F-2BAB387360F2}">
      <text>
        <r>
          <rPr>
            <sz val="8"/>
            <color indexed="81"/>
            <rFont val="Tahoma"/>
            <family val="2"/>
          </rPr>
          <t>The number of hours required at the supplier to produce one day’s worth of 15% above QTC. This calculation accounts for the production requirements for all parts that require this process.   If more than 100 hours per week are required, this value will appear shaded in purple.</t>
        </r>
      </text>
    </comment>
  </commentList>
</comments>
</file>

<file path=xl/comments36.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G9" authorId="0" shapeId="0" xr:uid="{244FC933-F7F5-4F72-B3F9-7272F6117B5B}">
      <text>
        <r>
          <rPr>
            <sz val="8"/>
            <color indexed="81"/>
            <rFont val="Tahoma"/>
            <family val="2"/>
          </rPr>
          <t>Enter a check into either Supplier Monitored or Nexteer Automotive Monitored box.  Nexteer Automotive AQE/SQE must agree on the type of study that is required</t>
        </r>
      </text>
    </comment>
    <comment ref="I57" authorId="0" shapeId="0" xr:uid="{68D84B2B-AFBD-45D2-B613-52737C2C09C4}">
      <text>
        <r>
          <rPr>
            <sz val="8"/>
            <color indexed="81"/>
            <rFont val="Tahoma"/>
            <family val="2"/>
          </rPr>
          <t>--Process agrees with the manufacturing &amp; quality plan as documented in PPAP
--The quality system was documented &amp; practiced
--An effective &amp; documented FTQ plan is in place
--Supplier demonstrated ability to meet both MSV in 100 hours per week or less and/or the AQE/SQE has determined the time needed to meet requirements is adequate
--Supplier demonstrated ability to meet planned cycle times
--The percent scrap is within an acceptable range
--No issues with the extended R@R
--There are no open issues</t>
        </r>
      </text>
    </comment>
    <comment ref="I58" authorId="0" shapeId="0" xr:uid="{0F689B80-D891-4FD4-B5F8-AA6CB371D016}">
      <text>
        <r>
          <rPr>
            <sz val="8"/>
            <color indexed="81"/>
            <rFont val="Tahoma"/>
            <family val="2"/>
          </rPr>
          <t>Enter reason for fail status in Comments &amp; the plan to achieve a pass status if available
--Quality – Major nonconformances exist that may result in the shipment of nonconforming product 
--Quality – Process does not agree with the manufacturing &amp; quality plan as documented in PPAP
--Quality – The absence of or total breakdown of a quality system
--Quality – The percent scrap is excessive
--Capacity – Supplier is not capable of meeting MSV
--Major issues have come up during the extended R@R</t>
        </r>
      </text>
    </comment>
  </commentList>
</comments>
</file>

<file path=xl/comments37.xml><?xml version="1.0" encoding="utf-8"?>
<comments xmlns="http://schemas.openxmlformats.org/spreadsheetml/2006/main" xmlns:mc="http://schemas.openxmlformats.org/markup-compatibility/2006" xmlns:xr="http://schemas.microsoft.com/office/spreadsheetml/2014/revision" mc:Ignorable="xr">
  <authors>
    <author>jztx49</author>
  </authors>
  <commentList>
    <comment ref="G6" authorId="0" shapeId="0" xr:uid="{B6FF4E7D-A2DB-4B5B-B54F-802983E2BAA8}">
      <text>
        <r>
          <rPr>
            <sz val="8"/>
            <color indexed="81"/>
            <rFont val="Tahoma"/>
            <family val="2"/>
          </rPr>
          <t>When the date is entered this form will automatically fill out a portion of this form from the capacity plan.</t>
        </r>
      </text>
    </comment>
    <comment ref="V8" authorId="0" shapeId="0" xr:uid="{A9BE474B-2C9A-4731-92AD-87F509C419AE}">
      <text>
        <r>
          <rPr>
            <sz val="8"/>
            <color indexed="81"/>
            <rFont val="Tahoma"/>
            <family val="2"/>
          </rPr>
          <t>If this is a family R@R, put the "lead" part number here.  List the rest of the part numbers that will be included in this R@R in the comments section below.</t>
        </r>
      </text>
    </comment>
    <comment ref="C9" authorId="0" shapeId="0" xr:uid="{4951A5C9-52A2-4119-9493-6955D626FAEA}">
      <text>
        <r>
          <rPr>
            <sz val="8"/>
            <color indexed="81"/>
            <rFont val="Tahoma"/>
            <family val="2"/>
          </rPr>
          <t xml:space="preserve">The nine digit (numeric) code assigned by Dun &amp; Bradstreet for the plant that manufactures the product.
</t>
        </r>
      </text>
    </comment>
    <comment ref="G22" authorId="0" shapeId="0" xr:uid="{C31B5151-8A5C-4B77-B00C-60CCD9FDE8A6}">
      <text>
        <r>
          <rPr>
            <sz val="8"/>
            <color indexed="81"/>
            <rFont val="Tahoma"/>
            <family val="2"/>
          </rPr>
          <t>Yearly volume of parts the supplier is on contract for.
Note:  Make sure the buyer and the supplier agree on what the supplier is on contract for.</t>
        </r>
      </text>
    </comment>
    <comment ref="Z22" authorId="0" shapeId="0" xr:uid="{57AD5D11-CBF0-4E70-AE0A-B6095DDCACA7}">
      <text>
        <r>
          <rPr>
            <sz val="8"/>
            <color indexed="81"/>
            <rFont val="Tahoma"/>
            <family val="2"/>
          </rPr>
          <t>The number of production days normally worked in a year at the Nexteer Automotive  plant location(s) that use this part.</t>
        </r>
      </text>
    </comment>
    <comment ref="G23" authorId="0" shapeId="0" xr:uid="{6E45CF2C-FD97-44AD-8821-4BF79E182B32}">
      <text>
        <r>
          <rPr>
            <sz val="8"/>
            <color indexed="81"/>
            <rFont val="Tahoma"/>
            <family val="2"/>
          </rPr>
          <t>This is the number of parts that can be produced if the equipment is dedicated to this part or family of parts.
Note:  The bottleneck process should be used when calculating this number.</t>
        </r>
      </text>
    </comment>
    <comment ref="Z23" authorId="0" shapeId="0" xr:uid="{9CEBF590-A41B-4FBB-B885-820E44F5EF62}">
      <text>
        <r>
          <rPr>
            <sz val="8"/>
            <color indexed="81"/>
            <rFont val="Tahoma"/>
            <family val="2"/>
          </rPr>
          <t>The number of production days normally worked in a year at the supplier's manufacturing plant location.</t>
        </r>
      </text>
    </comment>
    <comment ref="G26" authorId="0" shapeId="0" xr:uid="{B5495D0F-ECF7-4833-B7D1-1B89F23C136D}">
      <text>
        <r>
          <rPr>
            <sz val="8"/>
            <color indexed="81"/>
            <rFont val="Tahoma"/>
            <family val="2"/>
          </rPr>
          <t>The number of parts (or amount of material) a supplier will need to produce in a day to meet requirements.</t>
        </r>
      </text>
    </comment>
    <comment ref="G27" authorId="0" shapeId="0" xr:uid="{F2FB6C1F-8A54-4A66-888A-A032A48580B2}">
      <text>
        <r>
          <rPr>
            <sz val="8"/>
            <color indexed="81"/>
            <rFont val="Tahoma"/>
            <family val="2"/>
          </rPr>
          <t>This is the number of parts (or amount of material) that can be produced if the equipment is dedicated to this part or family of parts, per day.</t>
        </r>
      </text>
    </comment>
    <comment ref="G28" authorId="0" shapeId="0" xr:uid="{B14C803D-CAF8-4AB9-9AE4-1F36757C53BD}">
      <text>
        <r>
          <rPr>
            <sz val="8"/>
            <color indexed="81"/>
            <rFont val="Tahoma"/>
            <family val="2"/>
          </rPr>
          <t>If this is less than 40%, this part/material could be considered for Run@Rate exemption.  It is the responsibility of the AQE/SQE to make this decision based on supplier's past history, etc.
Note:  AQE/SQE's supervisor's authorization is required for a R@R exemption.</t>
        </r>
      </text>
    </comment>
  </commentList>
</comments>
</file>

<file path=xl/sharedStrings.xml><?xml version="1.0" encoding="utf-8"?>
<sst xmlns="http://schemas.openxmlformats.org/spreadsheetml/2006/main" count="2548" uniqueCount="451">
  <si>
    <t>Production Capacity Plan</t>
  </si>
  <si>
    <t xml:space="preserve">Supplier Name:  </t>
  </si>
  <si>
    <t xml:space="preserve">Supplier Duns Code:  </t>
  </si>
  <si>
    <t xml:space="preserve">Plant (Mfg) Location:  </t>
  </si>
  <si>
    <t xml:space="preserve">Nexteer Automotive Part Number:  </t>
  </si>
  <si>
    <t xml:space="preserve">Supplier Contact:  </t>
  </si>
  <si>
    <t xml:space="preserve">Nexteer Part Name:  </t>
  </si>
  <si>
    <t xml:space="preserve">Phone:  </t>
  </si>
  <si>
    <t xml:space="preserve">Revision Level:  </t>
  </si>
  <si>
    <t xml:space="preserve">Nexteer Automotive Program:  </t>
  </si>
  <si>
    <t>Planned Type of Run@Rate:</t>
  </si>
  <si>
    <t xml:space="preserve">Planned Run@Rate Completion Date:  </t>
  </si>
  <si>
    <t xml:space="preserve">Production days at Nexteer Automotive (days/yr):  </t>
  </si>
  <si>
    <t xml:space="preserve">Production days at Supplier (days/yr):  </t>
  </si>
  <si>
    <t>Number of Identical Machines</t>
  </si>
  <si>
    <t>Process Name:  List each separate production line or machine</t>
  </si>
  <si>
    <t>shifts / day</t>
  </si>
  <si>
    <t>hours / shift</t>
  </si>
  <si>
    <t>days / wk</t>
  </si>
  <si>
    <t>Planned Cycle Time (sec)</t>
  </si>
  <si>
    <t>parts / cycle</t>
  </si>
  <si>
    <t>Daily Process Capacity</t>
  </si>
  <si>
    <t>Scheduled breaks &amp; lunch per shift (min)</t>
  </si>
  <si>
    <t>Planned Tool change time per shift (min)</t>
  </si>
  <si>
    <t>Planned Changeover time per shift (min)</t>
  </si>
  <si>
    <t>Other planned downtime per shift (min)</t>
  </si>
  <si>
    <t>Historical unscheduled downtime per shift (min)</t>
  </si>
  <si>
    <t>Planned % up time</t>
  </si>
  <si>
    <t>Planned % scrap at this process operation</t>
  </si>
  <si>
    <t>% scrap at this process &amp; Downstream Processes</t>
  </si>
  <si>
    <t>Planned Daily Capacity</t>
  </si>
  <si>
    <t>Machine loading allocated for other parts</t>
  </si>
  <si>
    <t>Hours per week allocated for this part</t>
  </si>
  <si>
    <t>Planned Daily Capacity allocated to this part</t>
  </si>
  <si>
    <t>Planned Weekly Capacity Allocated to this Part</t>
  </si>
  <si>
    <t>Annual Capacity</t>
  </si>
  <si>
    <t>Daily QTC</t>
  </si>
  <si>
    <t>Weekly QTC</t>
  </si>
  <si>
    <t>QTC</t>
  </si>
  <si>
    <t>Constraint on QTC?</t>
  </si>
  <si>
    <t>15% above Daily QTC</t>
  </si>
  <si>
    <t>15% above Weekly QTC</t>
  </si>
  <si>
    <t>15% above QTC</t>
  </si>
  <si>
    <t>Constraint on 15% above QTC?</t>
  </si>
  <si>
    <t>Net Good Parts / hour</t>
  </si>
  <si>
    <t>Production time used for QTC (hrs/wk)</t>
  </si>
  <si>
    <t>Production time used for 15% above QTC (hrs/wk)</t>
  </si>
  <si>
    <t>1</t>
  </si>
  <si>
    <t>Lathe</t>
  </si>
  <si>
    <t>2</t>
  </si>
  <si>
    <t>3</t>
  </si>
  <si>
    <t>4</t>
  </si>
  <si>
    <t>Saw</t>
  </si>
  <si>
    <t>5</t>
  </si>
  <si>
    <t>6</t>
  </si>
  <si>
    <t>Mill</t>
  </si>
  <si>
    <t>7</t>
  </si>
  <si>
    <t>8</t>
  </si>
  <si>
    <t>9</t>
  </si>
  <si>
    <t>10</t>
  </si>
  <si>
    <t>11</t>
  </si>
  <si>
    <t>12</t>
  </si>
  <si>
    <t>13</t>
  </si>
  <si>
    <t>14</t>
  </si>
  <si>
    <t>15</t>
  </si>
  <si>
    <t>16</t>
  </si>
  <si>
    <t>17</t>
  </si>
  <si>
    <t>18</t>
  </si>
  <si>
    <t>19</t>
  </si>
  <si>
    <t>20</t>
  </si>
  <si>
    <t>21</t>
  </si>
  <si>
    <t>22</t>
  </si>
  <si>
    <t>23</t>
  </si>
  <si>
    <t>24</t>
  </si>
  <si>
    <t>25</t>
  </si>
  <si>
    <t>26</t>
  </si>
  <si>
    <t>27</t>
  </si>
  <si>
    <t>28</t>
  </si>
  <si>
    <t>29</t>
  </si>
  <si>
    <t>30</t>
  </si>
  <si>
    <t>**Note:  A "pink" cell does not necessarily indicate a failure to the R@R, it is to alert the AQE/SQE to investigate further.</t>
  </si>
  <si>
    <t>Comments:</t>
  </si>
  <si>
    <t xml:space="preserve">            A "red" cell must be addressed before a R@R can be closed.</t>
  </si>
  <si>
    <t xml:space="preserve">Key items to consider:  </t>
  </si>
  <si>
    <t>Verify that the planned %scrap is acceptable based on the supplier's experience and industry</t>
  </si>
  <si>
    <t>standards for similar products.</t>
  </si>
  <si>
    <t>Verify that the capacity the supplier is allocating meets the requirements for both daily QTC &amp; 15% &gt; QTC</t>
  </si>
  <si>
    <t>Verify that the supplier's production time used to meet QTC requirements are not expected to exceed</t>
  </si>
  <si>
    <t>a 100 hour workweek</t>
  </si>
  <si>
    <t>Identify any other potential issues with the capacity plan, such as ensuring all process steps are</t>
  </si>
  <si>
    <t>identified, downtime isn't excessive, etc.</t>
  </si>
  <si>
    <t>Identify potential opportunities for improvement.</t>
  </si>
  <si>
    <t>Actual Run Data</t>
  </si>
  <si>
    <t xml:space="preserve">Completed By:  </t>
  </si>
  <si>
    <t xml:space="preserve">Process Name:  </t>
  </si>
  <si>
    <t xml:space="preserve">Part Number:  </t>
  </si>
  <si>
    <t>Target</t>
  </si>
  <si>
    <t>Actual</t>
  </si>
  <si>
    <t>Difference</t>
  </si>
  <si>
    <t>PLEASE PRINT HARD COPY FOR USE DURING RUN@RATE.  COMPLETE BY FILLING IN THE HIGHLIGHTED COLUMNS ONLY.  USE MILITARY (24:00 HR) TIME FORMAT.</t>
  </si>
  <si>
    <t>Time/part</t>
  </si>
  <si>
    <t>Pcs/Hour</t>
  </si>
  <si>
    <t>Start Time (hh:mm)</t>
  </si>
  <si>
    <t>Stop Time (hh:mm)</t>
  </si>
  <si>
    <t>Downtime Description</t>
  </si>
  <si>
    <t>Total Time</t>
  </si>
  <si>
    <t>Total # of Pcs. Run</t>
  </si>
  <si>
    <t>Pieces/ Hour</t>
  </si>
  <si>
    <t>Good Pieces</t>
  </si>
  <si>
    <t>Good Pcs/Hour</t>
  </si>
  <si>
    <t>Rework Total</t>
  </si>
  <si>
    <t>Scrap Total</t>
  </si>
  <si>
    <t>% Scrap</t>
  </si>
  <si>
    <t>Net Pcs/Hr (Good + Rework)</t>
  </si>
  <si>
    <t>B</t>
  </si>
  <si>
    <t>T</t>
  </si>
  <si>
    <t>C</t>
  </si>
  <si>
    <t>O</t>
  </si>
  <si>
    <t>U</t>
  </si>
  <si>
    <t>Description of Downtime:</t>
  </si>
  <si>
    <t>Downtime</t>
  </si>
  <si>
    <t>breaks/lunch</t>
  </si>
  <si>
    <t>tool change</t>
  </si>
  <si>
    <t>changeover</t>
  </si>
  <si>
    <t>other planned dntm</t>
  </si>
  <si>
    <t>unplanned dntm</t>
  </si>
  <si>
    <t xml:space="preserve"># of minutes uptime:  </t>
  </si>
  <si>
    <t xml:space="preserve">% uptime:  </t>
  </si>
  <si>
    <t xml:space="preserve">FTQ:  </t>
  </si>
  <si>
    <t xml:space="preserve">Total Run Time:  </t>
  </si>
  <si>
    <t xml:space="preserve">% Scrap:  </t>
  </si>
  <si>
    <t>Comments:  Document scrap/rework and downtime here</t>
  </si>
  <si>
    <t>Op Number</t>
  </si>
  <si>
    <t>Operators</t>
  </si>
  <si>
    <t>Global Supply Management</t>
  </si>
  <si>
    <t>Run @ Rate Status Sheet</t>
  </si>
  <si>
    <t xml:space="preserve">Nexteer Part Number:  </t>
  </si>
  <si>
    <t xml:space="preserve">Nexteer Program:  </t>
  </si>
  <si>
    <t xml:space="preserve">Run@Rate Date:  </t>
  </si>
  <si>
    <t xml:space="preserve">Type of Run@Rate:  </t>
  </si>
  <si>
    <t>Supplier monitored:</t>
  </si>
  <si>
    <t xml:space="preserve">Quoted Tool Capacity:  </t>
  </si>
  <si>
    <t>Planned</t>
  </si>
  <si>
    <t>Process Name</t>
  </si>
  <si>
    <t>% uptime</t>
  </si>
  <si>
    <t>% scrap</t>
  </si>
  <si>
    <t>Daily Capacity</t>
  </si>
  <si>
    <t>Responsibility</t>
  </si>
  <si>
    <t>Name</t>
  </si>
  <si>
    <t>Signature</t>
  </si>
  <si>
    <t>Supplier Representative</t>
  </si>
  <si>
    <t>Nexteer Automotive AQE/SQE</t>
  </si>
  <si>
    <t>Nexteer Automotive Buyer 
(no signature reqd)</t>
  </si>
  <si>
    <t>Note:  Refer to the rest of the Run@Rate workbook to see more detailed information.</t>
  </si>
  <si>
    <t>Date</t>
  </si>
  <si>
    <t>Revision</t>
  </si>
  <si>
    <t>Changes</t>
  </si>
  <si>
    <t>Updated Production Days at Nexteer Automotive from 235 to 240</t>
  </si>
  <si>
    <t>Updated Form Number from Appendix 15 to F1019 Run at Rate</t>
  </si>
  <si>
    <t>7/1/12019</t>
  </si>
  <si>
    <t>Comments</t>
  </si>
  <si>
    <t>cycle time (s):</t>
  </si>
  <si>
    <t>prts/cycle:</t>
  </si>
  <si>
    <t>Good</t>
  </si>
  <si>
    <t>Reject</t>
  </si>
  <si>
    <t xml:space="preserve">Good </t>
  </si>
  <si>
    <t>Shift</t>
  </si>
  <si>
    <t>3rd</t>
  </si>
  <si>
    <t>1st</t>
  </si>
  <si>
    <t>2nd</t>
  </si>
  <si>
    <t>Total</t>
  </si>
  <si>
    <t>Color Key</t>
  </si>
  <si>
    <t>Vanilla</t>
  </si>
  <si>
    <t>Filled out by supplier</t>
  </si>
  <si>
    <t xml:space="preserve">White </t>
  </si>
  <si>
    <t>Calculated automatically</t>
  </si>
  <si>
    <t>Light Blue</t>
  </si>
  <si>
    <t>Orange</t>
  </si>
  <si>
    <t>Green</t>
  </si>
  <si>
    <t>Means there is no constraint on the QTC (good)</t>
  </si>
  <si>
    <t>Red</t>
  </si>
  <si>
    <t>Means there is a constraint on the QTC (bad)</t>
  </si>
  <si>
    <t>Purple</t>
  </si>
  <si>
    <t>Number</t>
  </si>
  <si>
    <t>Terminology Key
QTC = LCR            MSV = MCR</t>
  </si>
  <si>
    <t>Shows the user that this row is part of a duplicate machine</t>
  </si>
  <si>
    <t>Changed the description on "Duration" to make it easier to understand</t>
  </si>
  <si>
    <t>Changed formula for column "Production time used for 15% above QTC (hrs/wk)" to =Z21*AC21*1.15 from =IF(I21="",0,(($AF21)/$AI21/A21))/(1-$V21) to make it more simple</t>
  </si>
  <si>
    <t>This column determines if there is a constraint on the QTC</t>
  </si>
  <si>
    <t>% of machine usage after allocation of other parts</t>
  </si>
  <si>
    <t>Added Navigational Buttons and hid extra tabs to organize the document</t>
  </si>
  <si>
    <t>Updated formula for "Constraint on QTC?" to =IF(J21="","",IF(AC21&lt;1,"NO","YES")) from =IF(J21="","",IF(Z21&gt;AD21,"NO","YES")) because it needed to be changed to fit with the new formulas</t>
  </si>
  <si>
    <t>Changed formula for "Production time used for QTC (hrs/wk)" to =Z21*AC21 from =IF(G21="",0,(($AA21/$AH21)/(1-$U21))) to make it more simple</t>
  </si>
  <si>
    <t>Added a formula to hide/unhide the tab "Extended R@R" which helps with organization</t>
  </si>
  <si>
    <t>Created formula to count number of identical operations =COUNTIF($B$21:$B$50,B21) because this number factors into other formulas</t>
  </si>
  <si>
    <t>Added iferror formulas into columns to eliminate them from looking sloppy (#Div/0!)</t>
  </si>
  <si>
    <t>If production time used for QTC is above 100 and less than 169 hours and/or requirements can't be met for 15% QTC (bad)</t>
  </si>
  <si>
    <t>The closer "% of machine usage after allocation of other parts" column is to 100% the more efficent the machines are</t>
  </si>
  <si>
    <t>Daily Quoted Tool Capacity</t>
  </si>
  <si>
    <t xml:space="preserve">Quoted Tool Capacity (QTC):  </t>
  </si>
  <si>
    <t>*Make sure to verify this volume with what is listed on the nomination letters</t>
  </si>
  <si>
    <t>Nexteer Monitored:</t>
  </si>
  <si>
    <t>Supplier Monitored:</t>
  </si>
  <si>
    <t>Duration:</t>
  </si>
  <si>
    <t>Changed formula for column "Daily QTC" to =(IFERROR(ROUNDUP(AA21/SUMIF($B$21:$B$50,B21,$AA$21:$AA$50)*$AD$21,),"")) from =IF(H21="","",(AC21/AH$12/A21)) to fix the issue of getting the wrong numbers for duplicate machines</t>
  </si>
  <si>
    <t xml:space="preserve">Production days at Nexteer (days/yr):  </t>
  </si>
  <si>
    <t>Scheduled breaks &amp; lunch during run (min)</t>
  </si>
  <si>
    <t>% up time</t>
  </si>
  <si>
    <t>% scrap at this process operation</t>
  </si>
  <si>
    <t>Actual Daily Capacity</t>
  </si>
  <si>
    <t>Daily Capacity allocated to this part</t>
  </si>
  <si>
    <t>Weekly Capacity Allocated to this Part</t>
  </si>
  <si>
    <t>Key Items to consider:</t>
  </si>
  <si>
    <t xml:space="preserve">Planned Cumulative % Scrap:  </t>
  </si>
  <si>
    <t xml:space="preserve">Actual Cumulative % Scrap:  </t>
  </si>
  <si>
    <t>Run @ Rate Exemption Form</t>
  </si>
  <si>
    <t>(Must be initiated by the Nexteer Automotive AQE/SQE)</t>
  </si>
  <si>
    <t xml:space="preserve">Date:  </t>
  </si>
  <si>
    <t>Reason for Exemption:</t>
  </si>
  <si>
    <t xml:space="preserve">Daily QTC Requirements:  </t>
  </si>
  <si>
    <t xml:space="preserve">Supplier's Daily Capacity:  </t>
  </si>
  <si>
    <t xml:space="preserve">% of Supplier's Daily Capacity:  </t>
  </si>
  <si>
    <t>Supplier Rep
(no signature reqd)</t>
  </si>
  <si>
    <t>Nexteer Automotive
AQE/SQE Supervisor</t>
  </si>
  <si>
    <t>Yellow</t>
  </si>
  <si>
    <t>*Match volume to nomination letter(s)</t>
  </si>
  <si>
    <t xml:space="preserve">Nexteer Revision Level:  </t>
  </si>
  <si>
    <t xml:space="preserve">Nexteer Program Name(s):  </t>
  </si>
  <si>
    <t>Overall required OEE</t>
  </si>
  <si>
    <t>Reformatted the "Key Items to Consider" box to organize it</t>
  </si>
  <si>
    <t>Changed color key into an image to avoid problems with changing cells and altering the text.  If you need to change or update the color key do so here and then put the new image in the capacity plan.  
Directions: Directly to the right of this cell is the color key.  After making your changes highlight the color key and under the home tab on the far left click the copy button dropdown and select "copy as picture" then click "ok".  Click over to the capacity plan and paste the image in the same spot it originally was.</t>
  </si>
  <si>
    <t>Deleted both volumes and changed the cell to "Quoted Tool Capacity" to make it less confusing for the person filling it out</t>
  </si>
  <si>
    <t>Added the column "Overall required OEE" because it is necessry for calculations and shows how efficent they are being with their machines</t>
  </si>
  <si>
    <t xml:space="preserve">Changed name of column to "Daily QTC" to make it easier to understand </t>
  </si>
  <si>
    <t>Added the column "Operators" because knowing how many operators there are can be useful</t>
  </si>
  <si>
    <t>Added the columns "Op Number" and "Number of Identical Machines" because they provide important information</t>
  </si>
  <si>
    <t>Changed the description on the column "Machine Loading Allocated For Other Parts" to make it flow smoother</t>
  </si>
  <si>
    <t>Added a note to remind the supplier to double check the volume from the nomination letter so they don't forget</t>
  </si>
  <si>
    <t xml:space="preserve">Percentage of total parts that are good for operation </t>
  </si>
  <si>
    <t>Planned Scrap Product per day</t>
  </si>
  <si>
    <t>System Effects</t>
  </si>
  <si>
    <t>Total Daily Material with time losses</t>
  </si>
  <si>
    <t>Scrap compensation at 15% above QTC</t>
  </si>
  <si>
    <t>Total good and bad parts that can be made daily at above 15%</t>
  </si>
  <si>
    <t>Daily QTC not including scrap</t>
  </si>
  <si>
    <t>Added the column "Total Daily Material with time losses" with the formula =(((J21*60*60)/(L21/M21))*T21)*I21</t>
  </si>
  <si>
    <t>Changed the formula for "Planned % Up Time" to =((J21*60)-SUM(O21:S21))/(J21*60) from =IF(J48="","",1-((P48+Q48+S48)/((J48*60)-O48-R48))) because the previous forumla was incorrect</t>
  </si>
  <si>
    <t>Changed the column "Sum all down stream operations scrap rate %'s" from a manual entry to a formula so the supplier can't enter it wrong</t>
  </si>
  <si>
    <t>Added the column "Percentage of total parts that are good for operation" because it is necessary for calculations</t>
  </si>
  <si>
    <t>Added the column "Amount of parts required to make the quota including scrap" because it is necessary for calculations</t>
  </si>
  <si>
    <t xml:space="preserve">% scrap parts per operation </t>
  </si>
  <si>
    <t>Sum of all down stream operations scrap rate %'s</t>
  </si>
  <si>
    <t>Amount of parts required to reach QTC including scrap</t>
  </si>
  <si>
    <t>Column for Opening Extended R@R</t>
  </si>
  <si>
    <t>15% above Yearly QTC</t>
  </si>
  <si>
    <t>Supplier Duns Code:</t>
  </si>
  <si>
    <t>Supplier Contact:</t>
  </si>
  <si>
    <t>Phone:</t>
  </si>
  <si>
    <t>Actual Run@Rate Completion Date:</t>
  </si>
  <si>
    <t>Planned Changeover time during run (min)</t>
  </si>
  <si>
    <t>Planned Tool change time during run (min)</t>
  </si>
  <si>
    <t>Other planned downtime per Shift (min)</t>
  </si>
  <si>
    <t xml:space="preserve"> Historical Unscheduled downtime per shift (min)</t>
  </si>
  <si>
    <t>Annual Cay</t>
  </si>
  <si>
    <t>OEE For 15% Above QTC</t>
  </si>
  <si>
    <t xml:space="preserve"> % scrap at this operation</t>
  </si>
  <si>
    <t>Actual Daily Capacity allocated to this part</t>
  </si>
  <si>
    <t>Actual  Cycle Time (sec)</t>
  </si>
  <si>
    <t>Has the sub-supplier's Run @ Rate been validated to plan for this additional scrap?</t>
  </si>
  <si>
    <t>Was the line staffed by operators who work during normal production?</t>
  </si>
  <si>
    <t>**Red cell denotes issue between planned and actual</t>
  </si>
  <si>
    <t>No</t>
  </si>
  <si>
    <t>Actual % up time</t>
  </si>
  <si>
    <t>Actual Weekly Capacity Allocated to this Part</t>
  </si>
  <si>
    <t>Added questions to the status form tab</t>
  </si>
  <si>
    <t>Made a formula to change the actual scrap percentage red if it is greater than the planned percentage</t>
  </si>
  <si>
    <t>Made a formula to calculate the lower and upper constraints for OEE</t>
  </si>
  <si>
    <t>Least Efficient OEE:</t>
  </si>
  <si>
    <t>Constraint Process OEE:</t>
  </si>
  <si>
    <t>Calculation Colum</t>
  </si>
  <si>
    <t>Calculation Column</t>
  </si>
  <si>
    <t>Operators per shift</t>
  </si>
  <si>
    <t>Planned Daily Capacity with allocation</t>
  </si>
  <si>
    <t>Capacity Plan</t>
  </si>
  <si>
    <t>Column for Figuring out op responsible for highest OEE</t>
  </si>
  <si>
    <t>Column for Finding Operation responsible for lowest OEE</t>
  </si>
  <si>
    <t>Operation Responsible</t>
  </si>
  <si>
    <t>The Code for a button is: 
 Sub Process1()
'
' Process1 Macro
'
    Sheets("Process 1 - Actual Run Data").Visible = True
    Sheets("Process 1 - Actual Run Data").Select
End Sub</t>
  </si>
  <si>
    <t>The Code for hidding and unhiding the Extended R@R is:    (Column AA is hidden)
Private Sub Worksheet_Change(ByVal Target As Range)
If [AA17] = "Yes" Then
    Sheets("Extended R@R").Visible = True
Else
    Sheets("Extended R@R").Visible = False
End If
End Sub</t>
  </si>
  <si>
    <t>Planned Daily Production</t>
  </si>
  <si>
    <t>Inventory Shipped</t>
  </si>
  <si>
    <t>Run @ Rate Summary Data</t>
  </si>
  <si>
    <t>Added Hyperlinks to replace the buttons</t>
  </si>
  <si>
    <t>Light Pink</t>
  </si>
  <si>
    <t>Salmon</t>
  </si>
  <si>
    <t xml:space="preserve">This color indicates that the actual downtime is higher than the planned. </t>
  </si>
  <si>
    <t xml:space="preserve">Supplier's Annual Capacity: </t>
  </si>
  <si>
    <t>Added an Instructions tab</t>
  </si>
  <si>
    <t>Added a color key so the person filling it out can understand what the colors mean</t>
  </si>
  <si>
    <t>Added extra rows to the capacity plan to allow the person filling it out to have enough room for their different machines (30)</t>
  </si>
  <si>
    <t>Set up a color scheme to trigger the column "Daily QTC" to turn orange when there are 2 or more repeating tools/machines</t>
  </si>
  <si>
    <t xml:space="preserve">Deleted the formula to hide/unhide the Extended R@R </t>
  </si>
  <si>
    <t>Added the column "calculation column" to help calculate downstream scrap</t>
  </si>
  <si>
    <t>Added the column "% scrap parts per operation" to help calculate downstream scrap</t>
  </si>
  <si>
    <t>Added the columns "K and L" to the status tab to hide/undide the questions</t>
  </si>
  <si>
    <t>`</t>
  </si>
  <si>
    <t/>
  </si>
  <si>
    <t>Actual breaks &amp; lunch during run (min)</t>
  </si>
  <si>
    <t>Actual Tool change time during run (min)</t>
  </si>
  <si>
    <t>Actual Changeover time during run (min)</t>
  </si>
  <si>
    <t>Other actual downtime during run (min)</t>
  </si>
  <si>
    <t>Unscheduled downtime during run (min)</t>
  </si>
  <si>
    <t>Capacity Plan Instructions</t>
  </si>
  <si>
    <t>Balloon 1</t>
  </si>
  <si>
    <t>Balloon 2</t>
  </si>
  <si>
    <t>Balloon 3</t>
  </si>
  <si>
    <t>Balloon 4</t>
  </si>
  <si>
    <t>Balloon 5</t>
  </si>
  <si>
    <t>Balloon 6</t>
  </si>
  <si>
    <t>Run at Rate Exemption Sheet Instructions</t>
  </si>
  <si>
    <t xml:space="preserve">Added instructions tab </t>
  </si>
  <si>
    <t>If "Machine loading allocated for other parts" is greater than 50% the extended R@R needs to be completed.  Batch processes like heat treatment, plating, etc. do not need the extended R&amp;R.</t>
  </si>
  <si>
    <t>Corrected calculation issue when Run at Rate is completed over more than one shift.</t>
  </si>
  <si>
    <t>Corrected process 2 actual run data which was missing some calculations that other sheets had.</t>
  </si>
  <si>
    <t>Added HR for High Risk when calculating the +15% over QTC, this is now the Purple color.</t>
  </si>
  <si>
    <t>Adjusted calculation for both "Constraint on QTC?" and "Constraint on 15% above QTC?" to reflect % allocated.</t>
  </si>
  <si>
    <t>Adjusted Color Code block wording and Color.</t>
  </si>
  <si>
    <t>Added note that for those Batch Processes like heat treat, plating, etc. do not need to complete the Extended R&amp;R.</t>
  </si>
  <si>
    <t>Removed "Old Instructions" from file.</t>
  </si>
  <si>
    <t>Can be used when the Quoted Tooling Capacity is only 40% or less of the over all Supplier Tooling Capacity available.</t>
  </si>
  <si>
    <t>Update page sizes for printing</t>
  </si>
  <si>
    <t>NOTE:  Run @ Rate data sheet cannot run over midnight because it breaks the calculations.</t>
  </si>
  <si>
    <t>Maximum Scheduled Volumes (MSV):</t>
  </si>
  <si>
    <t>Daily MSV</t>
  </si>
  <si>
    <t>15% above daily MSV</t>
  </si>
  <si>
    <t xml:space="preserve">Daily MSV </t>
  </si>
  <si>
    <t>Weekly MSV</t>
  </si>
  <si>
    <t>Annual MSV</t>
  </si>
  <si>
    <t>Constraint on MSV?</t>
  </si>
  <si>
    <t>OEE For 15% Above MSV</t>
  </si>
  <si>
    <t>15% above Daily MSV</t>
  </si>
  <si>
    <t>15% above Weekly MSV</t>
  </si>
  <si>
    <t>15% above Yearly MSV</t>
  </si>
  <si>
    <t>Constraint on 15% above MSV?</t>
  </si>
  <si>
    <t>Production time used for MSV (hrs/wk)</t>
  </si>
  <si>
    <t>Production time used for 15% above MSV (hrs/wk)</t>
  </si>
  <si>
    <t>This column determines if there is a constraint on the MSV</t>
  </si>
  <si>
    <t>The operation or process will be able to meet the MSV (pass)</t>
  </si>
  <si>
    <t>The operation or process will not be able to meet the MSV and/or the 15% MSV (fail)</t>
  </si>
  <si>
    <t>If production time used for 15% MSV is above 100 and less than 120 hours (High Risk / HR)</t>
  </si>
  <si>
    <r>
      <t xml:space="preserve">Is the planned scrap % equal to or greater than the actual scrap %?    </t>
    </r>
    <r>
      <rPr>
        <b/>
        <sz val="10"/>
        <color theme="1"/>
        <rFont val="Calibri"/>
        <family val="2"/>
        <scheme val="minor"/>
      </rPr>
      <t>(Autocalculated)</t>
    </r>
  </si>
  <si>
    <t>Updated date format on Run@Rate Summary Data Tab and Run@Rate Status Form Tab.</t>
  </si>
  <si>
    <t>Process Name: List each separate production line or machine</t>
  </si>
  <si>
    <t>Nexteer monitored:</t>
  </si>
  <si>
    <t>Extended R@R = (To be used based on AQE judgement and % machine allocation)</t>
  </si>
  <si>
    <t>Work In Process End of Shift</t>
  </si>
  <si>
    <t>Lowest Actual Daily Production</t>
  </si>
  <si>
    <t xml:space="preserve">Red cells do not indicate a fail. 
Red indicates a time frame when the machine didn't make MSV. Comments need to be added. </t>
  </si>
  <si>
    <t>Contact Information</t>
  </si>
  <si>
    <t>Did the supplier have all subsuppliers confirm their ability to meet capacity, quality and delivery requirements in writing?</t>
  </si>
  <si>
    <t>On the "Capacity Plan" tab, at the top, under "Production Capacity Plan" fill out all sections highlighted in Yellow</t>
  </si>
  <si>
    <t>In the same "Capacity Plan" tab, under the "Run @ Rate Summary Data" section, in Row 21, start to fill out all yellow fields</t>
  </si>
  <si>
    <t xml:space="preserve">NOTE: </t>
  </si>
  <si>
    <t>Each individual machine needs to be on its own row, even if multiple machines perform the same job. If multiple machines that perform the same job are listed, they have to have the same "Op Number" for Balloon 3a</t>
  </si>
  <si>
    <t>Balloon 3a</t>
  </si>
  <si>
    <t>When filling out the "Op Number" column, create numbers in order of smallest to largest. REMINDER: See note above; if multiple machines that perform the same job are listed, they have to have the same "Op Number"</t>
  </si>
  <si>
    <t>You can click the blue hyperlinks in the "Op Number" column to easily navigate between sheets</t>
  </si>
  <si>
    <t>White columns are calculated automatically. Blue columns indicate if Quoted Tool Capacity constraints are present.
NO ACTION required here</t>
  </si>
  <si>
    <t>In the "Machine loading allocated for other parts" column, if a single part process is allocated over 50%, it should be reviewed to determine if it is a bulk process such as Heat Treat or Plating. If NOT a bulk process, it's recommended that an Extended Run @ Rate be completed. If Extended R@R is necessary, fill out the "Extended R@R" tab. See instructions below.</t>
  </si>
  <si>
    <t>Process # - Actual Run Data Tabs Instructions</t>
  </si>
  <si>
    <t xml:space="preserve">Is the planned downtime items within forecasted daily expectations: i.e. (maintenance, change-overs, breaks, and lunches)?  </t>
  </si>
  <si>
    <t>Was the unplanned downtime within the forecasted daily expectations? (Capacity Plan)</t>
  </si>
  <si>
    <t xml:space="preserve">Does the supplier have fully trained operators for all shifts? </t>
  </si>
  <si>
    <t>Are each "Actual Run Data" tabs filled out and include comments for down time?</t>
  </si>
  <si>
    <t>Is the run data different for each machine on the "Actual Run Data" (no two machines use tooling at the same rate)?</t>
  </si>
  <si>
    <t>Did any of the run-at-rate data suggest an extended run-at-rate (see instruction tab for suggest parameters)?</t>
  </si>
  <si>
    <r>
      <t xml:space="preserve">If the actual scrap % is higher than the planned, does it jeopardize QTC? </t>
    </r>
    <r>
      <rPr>
        <b/>
        <sz val="10"/>
        <color theme="1"/>
        <rFont val="Calibri"/>
        <family val="2"/>
        <scheme val="minor"/>
      </rPr>
      <t>(Autocalculated)</t>
    </r>
  </si>
  <si>
    <t>PASS:</t>
  </si>
  <si>
    <t>FAIL:</t>
  </si>
  <si>
    <t>Updated Instruction tab
   - Updated to provide more visual instructions for using the form.
   - Better defined the use of an Extended Run-at-Rate by using a three part test of machine allocation &gt;50%, OEE + hours/week &lt;=100, and a process not qualifying for an exemption.
Updated text on color key to read clearer
Changed Quoted Tool Capacity (QTC) references to Maximum Scheduled Volumes (MSV) throughout document
Updates to Extended Run-at-Rate tab to correct equations and formatting
Updates to Run-at-Rate status tab
   - Pull the "Nexteer monitored" or "Supplier monitored" from the Capacity Plan tab to improve form completion
   - Autopopulate a PASS or FAIL for the run-at-rate based upon 'Actual daily volume" being greater than "Maximum Scheduled Volume" as well as questions at bottom of tab</t>
  </si>
  <si>
    <t>Balloon 3b</t>
  </si>
  <si>
    <t>NOTE:</t>
  </si>
  <si>
    <t xml:space="preserve">There are multiple tabs with this title. Please follow these instructions for ALL of those tabs. </t>
  </si>
  <si>
    <t>On the selected "Process #- Actual Run Data" tab, at the top under the "Actual Run Data" title, fill in all 3 sections highlighted in yellow, next to "Completed By:". Click on the red flag next to this section for further instructions if needed.</t>
  </si>
  <si>
    <t>In the same section, you can click the blue hyperlinks shown by the arrow above to easily navigate to the summary sheet or the capacity plan sheet</t>
  </si>
  <si>
    <t>In the same section, the arrow above is pointing to information that will automatically fill out from other sheets</t>
  </si>
  <si>
    <t>Note:</t>
  </si>
  <si>
    <t>There is NO ACTION needed for this balloon</t>
  </si>
  <si>
    <t xml:space="preserve">As you move down the page, you will see 4 more sections highlighted in yellow. Fill out these 4 sections. </t>
  </si>
  <si>
    <t xml:space="preserve">Balloon 4a </t>
  </si>
  <si>
    <t>Balloon 4b</t>
  </si>
  <si>
    <t>Balloon 4c</t>
  </si>
  <si>
    <t>Balloon 4d</t>
  </si>
  <si>
    <t>1. Use 24 hour time units, NOT AM and PM.
2. The Stop Time in one row become the Start Time in the Row below it. 
3. Due to calculation errors, Run @ Rates cannot be conducted over midnight</t>
  </si>
  <si>
    <t>When the machine is down, or stopped, use an X to define what type of downtime it is. Use the code on the left, by the green star, to tell you what each letter means.</t>
  </si>
  <si>
    <t>Fill in the "Total # of Pcs. Run" column with the number of pieces run in that specific time period. This is NOT cumulative.</t>
  </si>
  <si>
    <t>In the "Rework Total" and "Scrap Total" columns, fill in the totals for that specific time period. This is NOT cumulative.</t>
  </si>
  <si>
    <t xml:space="preserve">All white columns will be calculated based off input from yellow columns. NO ACTION needed in white sections. </t>
  </si>
  <si>
    <t xml:space="preserve">Below the section from Balloon 4, there are 5 boxes with red flags next to them. These 5 values will be automatically calculated based off input from yellow columns. </t>
  </si>
  <si>
    <t>There is NO ACTION needed here.</t>
  </si>
  <si>
    <t>Below the section from Balloon 5, there is a yellow "Comments" section. Please add detailed comments regarding scrap/rework and downtime in this yellow area.</t>
  </si>
  <si>
    <t>Repeat these instructions for ALL "Process #-Actual Run Data" tabs</t>
  </si>
  <si>
    <t>Run @ Rate Summary Data Tab Instructions</t>
  </si>
  <si>
    <r>
      <t xml:space="preserve">This summary sheet will automatically pull in all data and perform calculations to fill the table. For </t>
    </r>
    <r>
      <rPr>
        <b/>
        <sz val="16"/>
        <color theme="1"/>
        <rFont val="Calibri"/>
        <family val="2"/>
        <scheme val="minor"/>
      </rPr>
      <t>downtimes</t>
    </r>
    <r>
      <rPr>
        <sz val="16"/>
        <color theme="1"/>
        <rFont val="Calibri"/>
        <family val="2"/>
        <scheme val="minor"/>
      </rPr>
      <t xml:space="preserve">, the form will pull the </t>
    </r>
    <r>
      <rPr>
        <b/>
        <sz val="16"/>
        <color theme="1"/>
        <rFont val="Calibri"/>
        <family val="2"/>
        <scheme val="minor"/>
      </rPr>
      <t>greatest</t>
    </r>
    <r>
      <rPr>
        <sz val="16"/>
        <color theme="1"/>
        <rFont val="Calibri"/>
        <family val="2"/>
        <scheme val="minor"/>
      </rPr>
      <t xml:space="preserve"> value from either the "Capacity Plan" or "Process #- Actual Run Data" tabs. </t>
    </r>
  </si>
  <si>
    <t>There is NO ACTION needed for this tab</t>
  </si>
  <si>
    <t>Run @ Rate Status Form Tab Instructions</t>
  </si>
  <si>
    <t xml:space="preserve">NO ACTION needed here. At the tope of the "Run @ Rate Status Form" tab, all the white sections automatically pull in the information needed. </t>
  </si>
  <si>
    <t>Balloon 1a</t>
  </si>
  <si>
    <t>You can click on the blue hyperlink to take you back to the "Capacity Plan" tab</t>
  </si>
  <si>
    <t>Yes</t>
  </si>
  <si>
    <t>Balloon 2a</t>
  </si>
  <si>
    <t xml:space="preserve">Scroll down to the next yellow sections. Use the drop down to select "Yes" or "No" to answer the questions. </t>
  </si>
  <si>
    <t>Balloon 2b</t>
  </si>
  <si>
    <t>NO ACTION for the questions with white answer boxes. Only yellow boxes need to be filled in.</t>
  </si>
  <si>
    <t xml:space="preserve">In order to have the "PASS" option appera, these items need to be met: 
1. The actual run data tabs must be filled out for each process. 
2. Questions in rowse 45, 46, and 52 must be answered
3. Questions in rows 47, 48, 50, 51 must be a Yes.
4. Questions in rows 49 and 55 must be a Yes or N/A
If all 4 are true, please check the box next to Pass. If they are not, check the box next to Fail. </t>
  </si>
  <si>
    <t>Balloon 2c</t>
  </si>
  <si>
    <t>These yellow boxes will be used for signatures. These are the boxes for the Supplier Representative and Nexteer Automotive AQE/SQE responsible for the Run @ Rate study</t>
  </si>
  <si>
    <t>Balloon 2d</t>
  </si>
  <si>
    <t xml:space="preserve">If needed, fill in the yellow "Comments" box. See the red note that says to refer to the rest of the Run @ Rate workbook to see more detailed information. </t>
  </si>
  <si>
    <t xml:space="preserve">This area calculates a form of Overall Equipment Efficiency (OEE) to help draw attention to high and low values in order to avoid potential issues in the manufacturing process. </t>
  </si>
  <si>
    <t>NO ACTION needed in these white boxes</t>
  </si>
  <si>
    <t>If the question with regards to "planned scrap %", is autocalculated as a "Yes", an additional question will need to be answered. It will show up as yellow. Please select one of the dropdown options to answer these questions</t>
  </si>
  <si>
    <t>Failed Run-at-rate Actions:</t>
  </si>
  <si>
    <t>If the Run-at-rate is a Failure then a review of possible risks and possible escalations inside Supplier Quality, Program Team, and Buyer team.  Some examples of these risks and suggeted actions are listed here.  These are not all of the risks or all of the actions it is important that the AQE/SQE to know this and to understand that if there is any question of risk to the program then escalation to the AQE/SQE supervisor is required at a  minimum.</t>
  </si>
  <si>
    <t>1. Is the failed run-at-rate 8 weeks or less to SOP?</t>
  </si>
  <si>
    <t>2. Is the supplier supporting activities to improve the run-at-rate?</t>
  </si>
  <si>
    <t>3. Was the failure over 100 but under 120 for the MSV?</t>
  </si>
  <si>
    <t>4. Were any of the down times or questions on the Status Page not completed.</t>
  </si>
  <si>
    <t xml:space="preserve">        A. This will require extra meeting and details from the supplier. </t>
  </si>
  <si>
    <t>Other reasons for the failure need to follow a similar review action plan</t>
  </si>
  <si>
    <t xml:space="preserve">        A. This will require added attention in weekly APQP meetings.</t>
  </si>
  <si>
    <t xml:space="preserve">        A. This will require notification of AQE Manager and the Buyer.</t>
  </si>
  <si>
    <t xml:space="preserve">        A. This needs daily meetings until there is a Pass. 
            The AQE manager needs to be informed of this issue.</t>
  </si>
  <si>
    <t>Extended Run @ Rate Tab Instructions</t>
  </si>
  <si>
    <t>To be used based on SQE judgement and % machine allocation.</t>
  </si>
  <si>
    <t>This area will automatically bring in the information for the machine, cycle time, and parts per cycle from the "Capacity Plan" tab. NO ACTION needed here.</t>
  </si>
  <si>
    <t xml:space="preserve">Input the date for the start of the extended Run @ Rate. </t>
  </si>
  <si>
    <t>The rest of the dates below will be autogenerated. NO ACTION needed in those cells</t>
  </si>
  <si>
    <t>In the yellow cells, list the total part count of "good" parts, "reject" parts, and "Final Work in Process Inventory" for each shift. Adjust your shift production to fit a 3 shift format if you do not have a 3 shift process. Ex: If you have two 12 hour shifts, break them into three 8 hour shifts when you report your numbers. Record daily production of the machine even if it is not the specific part # on the Run @ Rate. The extended Run @ Rate is for the machine, not necessarily the part.</t>
  </si>
  <si>
    <t>Do this for each operation in your Capacity Plan, starting in the first yellow column, moving to the right</t>
  </si>
  <si>
    <t>These cells are autofilled from the lowest production per shift, each day. If the box is red, it signals that actual daily production was lower than planned daily production</t>
  </si>
  <si>
    <t>Planned daily production comes from the Capacity Plan, and is the lowest operation total planned capacity. This number is then divided by 3 shifts.</t>
  </si>
  <si>
    <t>If a shipment is made during a shift, record the quantity shipped</t>
  </si>
  <si>
    <t>Balloon 7</t>
  </si>
  <si>
    <t>In the comments, identify which operations are your bottleneck and explan any values less than target</t>
  </si>
  <si>
    <t>Items that can lead to the use of the Extended Run @ Rate, a 3 part test: 
1. % allocated to other parts is greater than 50% and it is not a batch process such as heat treat or plating. If this is YES, go to step 2. 
2. On the "Run @ Rate Summary Data" tab, if the Overall OEE and the Production time used for MSV add up to MORE than 100, go to step 3. 
3. Using that specific process, calculate if it would qualify for a Run @ Rate Exemption. To do that, use actual daily capacity from the "Run @ Rate Summary Data" tab and multiply it by 240 to get the require supplier's annual capacity. This calculation should be done on the "Run @ Rate Exemption" tab. 
If the process does not qualify for a Run @ Rate Exemption, and the other 2 parts are true, then an Extended Run @ Rate should be done on that process</t>
  </si>
  <si>
    <t xml:space="preserve">Fill in the yellow highlighted "Reason for Exemption" section. Give as much info as possible. </t>
  </si>
  <si>
    <t>Fill our yellow highlighted line for "Supplier's Annual Capacity". By clicking on the red flag next to the line, you can read more detailed instructions on how to fill out this information</t>
  </si>
  <si>
    <t xml:space="preserve">Fill out the yellow comments section with as much detailed information as possible. </t>
  </si>
  <si>
    <t>Fill out the yellow highlighted sections under "Name", "Signature", and "Contact Information" for the "Responsibility" section.</t>
  </si>
  <si>
    <t>1. When filling in the Max Scheduled Volume (MSV) you must review and look for all
     Nomination Letters for the part(s) in the Run-at-Rate. 
2. When reviewing the Nomination Letters and MSV the Run-at-Rate must be for the full
     volume of the correct highest volume (refer to Run-at-Rate training 101 and 102)
3. Run-at-Rates must be a minimum of 1 days production of parts at Nexteer. This is at the
    highest volume (see training).
    a. The only exception is if the Nomination letter has specific details for staged capacity:
         date, quanity and when the full capacity will be in place.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</si>
</sst>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41" formatCode="_(* #,##0_);_(* \(#,##0\);_(* &quot;-&quot;_);_(@_)"/>
    <numFmt numFmtId="43" formatCode="_(* #,##0.00_);_(* \(#,##0.00\);_(* &quot;-&quot;??_);_(@_)"/>
    <numFmt numFmtId="164" formatCode="_(* #,##0_);_(* \(#,##0\);_(* &quot;-&quot;??_);_(@_)"/>
    <numFmt numFmtId="165" formatCode="_(* #,##0.0_);_(* \(#,##0.0\);_(* &quot;-&quot;??_);_(@_)"/>
    <numFmt numFmtId="166" formatCode="_(* #,##0_);_(* \(#,##0\);_(* &quot;-&quot;?_);_(@_)"/>
    <numFmt numFmtId="167" formatCode="0.0"/>
    <numFmt numFmtId="168" formatCode="0.0%"/>
    <numFmt numFmtId="169" formatCode="_(* #,##0.0_);_(* \(#,##0.0\);_(* &quot;-&quot;?_);_(@_)"/>
    <numFmt numFmtId="170" formatCode="0.00_);[Red]\(0.00\)"/>
    <numFmt numFmtId="171" formatCode="000"/>
    <numFmt numFmtId="172" formatCode="mmmm\ d\,\ yyyy"/>
    <numFmt numFmtId="173" formatCode="_(* #,##0.0000_);_(* \(#,##0.0000\);_(* &quot;-&quot;?_);_(@_)"/>
    <numFmt numFmtId="174" formatCode="0;\-0;;@"/>
    <numFmt numFmtId="175" formatCode="0.0;\-0.0;;@"/>
    <numFmt numFmtId="176" formatCode="[$-F400]h:mm:ss\ AM/PM"/>
    <numFmt numFmtId="177" formatCode="0.000%"/>
    <numFmt numFmtId="178" formatCode="0.000000%"/>
    <numFmt numFmtId="179" formatCode="_(&quot;Cr$&quot;* #,##0_);_(&quot;Cr$&quot;* \(#,##0\);_(&quot;Cr$&quot;* &quot;-&quot;_);_(@_)"/>
    <numFmt numFmtId="180" formatCode="_(&quot;Cr$&quot;* #,##0.00_);_(&quot;Cr$&quot;* \(#,##0.00\);_(&quot;Cr$&quot;* &quot;-&quot;??_);_(@_)"/>
    <numFmt numFmtId="181" formatCode="_ * #,##0_)\ _R_$_ ;_ * \(#,##0\)\ _R_$_ ;_ * &quot;-&quot;_)\ _R_$_ ;_ @_ "/>
    <numFmt numFmtId="182" formatCode="_ * #,##0.00_)\ _R_$_ ;_ * \(#,##0.00\)\ _R_$_ ;_ * &quot;-&quot;??_)\ _R_$_ ;_ @_ "/>
    <numFmt numFmtId="183" formatCode="0%;\-0%;&quot; &quot;"/>
  </numFmts>
  <fonts count="76"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6"/>
      <name val="Arial"/>
      <family val="2"/>
    </font>
    <font>
      <b/>
      <sz val="10"/>
      <name val="Arial"/>
      <family val="2"/>
    </font>
    <font>
      <b/>
      <sz val="10"/>
      <name val="Helvetica"/>
    </font>
    <font>
      <i/>
      <sz val="10"/>
      <name val="Arial"/>
      <family val="2"/>
    </font>
    <font>
      <b/>
      <sz val="10"/>
      <name val="Helvetica"/>
      <family val="2"/>
    </font>
    <font>
      <b/>
      <sz val="12"/>
      <name val="Helvetica"/>
    </font>
    <font>
      <sz val="8"/>
      <name val="Arial"/>
      <family val="2"/>
    </font>
    <font>
      <sz val="5"/>
      <name val="Arial"/>
      <family val="2"/>
    </font>
    <font>
      <sz val="12"/>
      <name val="Arial"/>
      <family val="2"/>
    </font>
    <font>
      <sz val="7"/>
      <name val="Arial"/>
      <family val="2"/>
    </font>
    <font>
      <sz val="10"/>
      <color indexed="10"/>
      <name val="Arial"/>
      <family val="2"/>
    </font>
    <font>
      <sz val="9"/>
      <name val="Arial"/>
      <family val="2"/>
    </font>
    <font>
      <sz val="8"/>
      <color indexed="81"/>
      <name val="Tahoma"/>
      <family val="2"/>
    </font>
    <font>
      <b/>
      <sz val="8"/>
      <color indexed="81"/>
      <name val="Tahoma"/>
      <family val="2"/>
    </font>
    <font>
      <b/>
      <sz val="14"/>
      <name val="Arial"/>
      <family val="2"/>
    </font>
    <font>
      <b/>
      <i/>
      <sz val="8"/>
      <name val="Arial"/>
      <family val="2"/>
    </font>
    <font>
      <b/>
      <i/>
      <sz val="10"/>
      <name val="Arial"/>
      <family val="2"/>
    </font>
    <font>
      <b/>
      <u/>
      <sz val="10"/>
      <name val="Arial"/>
      <family val="2"/>
    </font>
    <font>
      <sz val="9"/>
      <color theme="1"/>
      <name val="Calibri"/>
      <family val="2"/>
      <scheme val="minor"/>
    </font>
    <font>
      <sz val="9"/>
      <color indexed="81"/>
      <name val="Tahoma"/>
      <family val="2"/>
    </font>
    <font>
      <sz val="9"/>
      <name val="Calibri"/>
      <family val="2"/>
      <scheme val="minor"/>
    </font>
    <font>
      <sz val="12"/>
      <color theme="1"/>
      <name val="Arial"/>
      <family val="2"/>
    </font>
    <font>
      <b/>
      <sz val="12"/>
      <name val="Arial"/>
      <family val="2"/>
    </font>
    <font>
      <b/>
      <sz val="9"/>
      <name val="Arial"/>
      <family val="2"/>
    </font>
    <font>
      <b/>
      <sz val="10"/>
      <color indexed="10"/>
      <name val="Arial"/>
      <family val="2"/>
    </font>
    <font>
      <b/>
      <sz val="11"/>
      <name val="Arial"/>
      <family val="2"/>
    </font>
    <font>
      <b/>
      <sz val="8"/>
      <color theme="3" tint="0.39997558519241921"/>
      <name val="Arial"/>
      <family val="2"/>
    </font>
    <font>
      <sz val="10"/>
      <color rgb="FF000000"/>
      <name val="Arial"/>
      <family val="2"/>
    </font>
    <font>
      <sz val="20"/>
      <name val="Arial"/>
      <family val="2"/>
    </font>
    <font>
      <sz val="10"/>
      <color theme="1"/>
      <name val="Arial"/>
      <family val="2"/>
    </font>
    <font>
      <b/>
      <sz val="8"/>
      <name val="Arial"/>
      <family val="2"/>
    </font>
    <font>
      <b/>
      <u/>
      <sz val="8"/>
      <color indexed="10"/>
      <name val="Tahoma"/>
      <family val="2"/>
    </font>
    <font>
      <b/>
      <sz val="20"/>
      <name val="Arial"/>
      <family val="2"/>
    </font>
    <font>
      <b/>
      <sz val="12"/>
      <color theme="1"/>
      <name val="Calibri"/>
      <family val="2"/>
      <scheme val="minor"/>
    </font>
    <font>
      <b/>
      <u/>
      <sz val="16"/>
      <name val="Arial"/>
      <family val="2"/>
    </font>
    <font>
      <b/>
      <sz val="9"/>
      <color indexed="81"/>
      <name val="Tahoma"/>
      <family val="2"/>
    </font>
    <font>
      <b/>
      <sz val="10"/>
      <color theme="1"/>
      <name val="Arial"/>
      <family val="2"/>
    </font>
    <font>
      <b/>
      <sz val="10"/>
      <color indexed="10"/>
      <name val="Tahoma"/>
      <family val="2"/>
    </font>
    <font>
      <b/>
      <sz val="9"/>
      <name val="Helvetica"/>
    </font>
    <font>
      <sz val="11"/>
      <color rgb="FFFF0000"/>
      <name val="Calibri"/>
      <family val="2"/>
      <scheme val="minor"/>
    </font>
    <font>
      <sz val="11"/>
      <color theme="1"/>
      <name val="Arial"/>
      <family val="2"/>
    </font>
    <font>
      <sz val="8"/>
      <color theme="1"/>
      <name val="Arial"/>
      <family val="2"/>
    </font>
    <font>
      <b/>
      <sz val="12"/>
      <color theme="1"/>
      <name val="Arial"/>
      <family val="2"/>
    </font>
    <font>
      <b/>
      <sz val="11"/>
      <color theme="1"/>
      <name val="Arial"/>
      <family val="2"/>
    </font>
    <font>
      <sz val="11"/>
      <color rgb="FF000000"/>
      <name val="Arial"/>
      <family val="2"/>
    </font>
    <font>
      <sz val="9"/>
      <color theme="1"/>
      <name val="Arial"/>
      <family val="2"/>
    </font>
    <font>
      <sz val="11"/>
      <color theme="0"/>
      <name val="Calibri"/>
      <family val="2"/>
      <scheme val="minor"/>
    </font>
    <font>
      <sz val="10"/>
      <color theme="1"/>
      <name val="Calibri"/>
      <family val="2"/>
      <scheme val="minor"/>
    </font>
    <font>
      <sz val="11"/>
      <name val="Calibri"/>
      <family val="2"/>
      <scheme val="minor"/>
    </font>
    <font>
      <sz val="8"/>
      <color theme="1"/>
      <name val="Calibri"/>
      <family val="2"/>
      <scheme val="minor"/>
    </font>
    <font>
      <sz val="11"/>
      <color rgb="FF000000"/>
      <name val="Calibri"/>
      <family val="2"/>
    </font>
    <font>
      <b/>
      <sz val="10"/>
      <color theme="1"/>
      <name val="Calibri"/>
      <family val="2"/>
      <scheme val="minor"/>
    </font>
    <font>
      <u/>
      <sz val="11"/>
      <color theme="10"/>
      <name val="Calibri"/>
      <family val="2"/>
      <scheme val="minor"/>
    </font>
    <font>
      <u/>
      <sz val="11"/>
      <color theme="4"/>
      <name val="Calibri"/>
      <family val="2"/>
      <scheme val="minor"/>
    </font>
    <font>
      <u/>
      <sz val="12"/>
      <color theme="10"/>
      <name val="Calibri"/>
      <family val="2"/>
      <scheme val="minor"/>
    </font>
    <font>
      <u/>
      <sz val="12"/>
      <color rgb="FF0070C0"/>
      <name val="Calibri"/>
      <family val="2"/>
      <scheme val="minor"/>
    </font>
    <font>
      <u/>
      <sz val="20"/>
      <color theme="10"/>
      <name val="Calibri"/>
      <family val="2"/>
      <scheme val="minor"/>
    </font>
    <font>
      <u/>
      <sz val="11"/>
      <color rgb="FF0070C0"/>
      <name val="Calibri"/>
      <family val="2"/>
      <scheme val="minor"/>
    </font>
    <font>
      <b/>
      <sz val="10"/>
      <color theme="0"/>
      <name val="Arial"/>
      <family val="2"/>
    </font>
    <font>
      <b/>
      <u/>
      <sz val="14"/>
      <color rgb="FF0070C0"/>
      <name val="Calibri"/>
      <family val="2"/>
      <scheme val="minor"/>
    </font>
    <font>
      <sz val="14"/>
      <color theme="1"/>
      <name val="Calibri"/>
      <family val="2"/>
      <scheme val="minor"/>
    </font>
    <font>
      <sz val="16"/>
      <color theme="1"/>
      <name val="Calibri"/>
      <family val="2"/>
      <scheme val="minor"/>
    </font>
    <font>
      <sz val="36"/>
      <color theme="1"/>
      <name val="Calibri"/>
      <family val="2"/>
      <scheme val="minor"/>
    </font>
    <font>
      <sz val="12"/>
      <color theme="1"/>
      <name val="Calibri"/>
      <family val="2"/>
      <scheme val="minor"/>
    </font>
    <font>
      <sz val="11"/>
      <color theme="0" tint="-0.34998626667073579"/>
      <name val="Calibri"/>
      <family val="2"/>
      <scheme val="minor"/>
    </font>
    <font>
      <b/>
      <sz val="18"/>
      <color theme="1"/>
      <name val="Calibri"/>
      <family val="2"/>
      <scheme val="minor"/>
    </font>
    <font>
      <sz val="16"/>
      <color theme="0"/>
      <name val="Calibri"/>
      <family val="2"/>
      <scheme val="minor"/>
    </font>
    <font>
      <sz val="16"/>
      <name val="Calibri"/>
      <family val="2"/>
      <scheme val="minor"/>
    </font>
    <font>
      <b/>
      <sz val="16"/>
      <color theme="1"/>
      <name val="Calibri"/>
      <family val="2"/>
      <scheme val="minor"/>
    </font>
    <font>
      <sz val="24"/>
      <color theme="1"/>
      <name val="Calibri"/>
      <family val="2"/>
      <scheme val="minor"/>
    </font>
    <font>
      <b/>
      <sz val="20"/>
      <color rgb="FFFF0000"/>
      <name val="Calibri"/>
      <family val="2"/>
      <scheme val="minor"/>
    </font>
    <font>
      <sz val="16"/>
      <color rgb="FF000000"/>
      <name val="Calibri"/>
      <family val="2"/>
      <scheme val="minor"/>
    </font>
  </fonts>
  <fills count="48">
    <fill>
      <patternFill patternType="none"/>
    </fill>
    <fill>
      <patternFill patternType="gray125"/>
    </fill>
    <fill>
      <patternFill patternType="solid">
        <fgColor indexed="43"/>
        <bgColor indexed="64"/>
      </patternFill>
    </fill>
    <fill>
      <patternFill patternType="solid">
        <fgColor indexed="8"/>
        <bgColor indexed="64"/>
      </patternFill>
    </fill>
    <fill>
      <patternFill patternType="solid">
        <fgColor rgb="FFFFFF99"/>
        <bgColor indexed="64"/>
      </patternFill>
    </fill>
    <fill>
      <patternFill patternType="solid">
        <fgColor indexed="41"/>
        <bgColor indexed="64"/>
      </patternFill>
    </fill>
    <fill>
      <patternFill patternType="solid">
        <fgColor indexed="65"/>
        <bgColor indexed="64"/>
      </patternFill>
    </fill>
    <fill>
      <patternFill patternType="solid">
        <fgColor indexed="11"/>
        <bgColor indexed="64"/>
      </patternFill>
    </fill>
    <fill>
      <patternFill patternType="solid">
        <fgColor indexed="9"/>
        <bgColor indexed="64"/>
      </patternFill>
    </fill>
    <fill>
      <patternFill patternType="solid">
        <fgColor indexed="13"/>
        <bgColor indexed="64"/>
      </patternFill>
    </fill>
    <fill>
      <patternFill patternType="solid">
        <fgColor rgb="FFFFFF00"/>
        <bgColor indexed="64"/>
      </patternFill>
    </fill>
    <fill>
      <patternFill patternType="solid">
        <fgColor theme="5"/>
        <bgColor indexed="64"/>
      </patternFill>
    </fill>
    <fill>
      <patternFill patternType="solid">
        <fgColor theme="0"/>
        <bgColor indexed="64"/>
      </patternFill>
    </fill>
    <fill>
      <patternFill patternType="solid">
        <fgColor indexed="47"/>
        <bgColor indexed="64"/>
      </patternFill>
    </fill>
    <fill>
      <patternFill patternType="solid">
        <fgColor indexed="22"/>
        <bgColor indexed="64"/>
      </patternFill>
    </fill>
    <fill>
      <patternFill patternType="solid">
        <fgColor rgb="FF33CC33"/>
        <bgColor indexed="64"/>
      </patternFill>
    </fill>
    <fill>
      <patternFill patternType="solid">
        <fgColor rgb="FFFF0000"/>
        <bgColor indexed="64"/>
      </patternFill>
    </fill>
    <fill>
      <patternFill patternType="solid">
        <fgColor rgb="FFFF00FF"/>
        <bgColor indexed="64"/>
      </patternFill>
    </fill>
    <fill>
      <patternFill patternType="solid">
        <fgColor rgb="FF99FFCC"/>
        <bgColor indexed="64"/>
      </patternFill>
    </fill>
    <fill>
      <patternFill patternType="solid">
        <fgColor rgb="FFFFC000"/>
        <bgColor indexed="64"/>
      </patternFill>
    </fill>
    <fill>
      <patternFill patternType="solid">
        <fgColor theme="4" tint="0.59999389629810485"/>
        <bgColor indexed="64"/>
      </patternFill>
    </fill>
    <fill>
      <patternFill patternType="solid">
        <fgColor rgb="FF00FF00"/>
        <bgColor indexed="64"/>
      </patternFill>
    </fill>
    <fill>
      <patternFill patternType="solid">
        <fgColor rgb="FFFFC7CE"/>
        <bgColor indexed="64"/>
      </patternFill>
    </fill>
    <fill>
      <patternFill patternType="solid">
        <fgColor rgb="FFFFCC99"/>
        <bgColor indexed="64"/>
      </patternFill>
    </fill>
    <fill>
      <patternFill patternType="solid">
        <fgColor rgb="FF0070C0"/>
        <bgColor indexed="64"/>
      </patternFill>
    </fill>
    <fill>
      <patternFill patternType="solid">
        <fgColor rgb="FFFF66FF"/>
        <bgColor indexed="64"/>
      </patternFill>
    </fill>
    <fill>
      <patternFill patternType="solid">
        <fgColor rgb="FF60FF11"/>
        <bgColor indexed="64"/>
      </patternFill>
    </fill>
    <fill>
      <patternFill patternType="solid">
        <fgColor rgb="FFCC0099"/>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CC66FF"/>
        <bgColor indexed="64"/>
      </patternFill>
    </fill>
    <fill>
      <patternFill patternType="solid">
        <fgColor rgb="FF009900"/>
        <bgColor indexed="64"/>
      </patternFill>
    </fill>
    <fill>
      <patternFill patternType="solid">
        <fgColor theme="4" tint="0.39997558519241921"/>
        <bgColor indexed="64"/>
      </patternFill>
    </fill>
    <fill>
      <patternFill patternType="solid">
        <fgColor rgb="FF00B050"/>
        <bgColor indexed="64"/>
      </patternFill>
    </fill>
    <fill>
      <patternFill patternType="solid">
        <fgColor rgb="FFF9A5B7"/>
        <bgColor indexed="64"/>
      </patternFill>
    </fill>
    <fill>
      <patternFill patternType="solid">
        <fgColor rgb="FFFF3FCD"/>
        <bgColor indexed="64"/>
      </patternFill>
    </fill>
    <fill>
      <patternFill patternType="solid">
        <fgColor rgb="FFFFC47F"/>
        <bgColor indexed="64"/>
      </patternFill>
    </fill>
    <fill>
      <patternFill patternType="solid">
        <fgColor rgb="FFFF9999"/>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rgb="FFCC99FF"/>
        <bgColor indexed="64"/>
      </patternFill>
    </fill>
    <fill>
      <patternFill patternType="solid">
        <fgColor theme="0" tint="-0.14999847407452621"/>
        <bgColor indexed="64"/>
      </patternFill>
    </fill>
    <fill>
      <patternFill patternType="solid">
        <fgColor rgb="FF66FF33"/>
        <bgColor indexed="64"/>
      </patternFill>
    </fill>
    <fill>
      <patternFill patternType="solid">
        <fgColor rgb="FF00F66F"/>
        <bgColor indexed="64"/>
      </patternFill>
    </fill>
    <fill>
      <patternFill patternType="solid">
        <fgColor rgb="FF05FF76"/>
        <bgColor indexed="64"/>
      </patternFill>
    </fill>
    <fill>
      <patternFill patternType="solid">
        <fgColor rgb="FF2FA6FF"/>
        <bgColor indexed="64"/>
      </patternFill>
    </fill>
    <fill>
      <patternFill patternType="solid">
        <fgColor theme="5" tint="-0.249977111117893"/>
        <bgColor indexed="64"/>
      </patternFill>
    </fill>
    <fill>
      <patternFill patternType="solid">
        <fgColor theme="0" tint="-0.249977111117893"/>
        <bgColor indexed="64"/>
      </patternFill>
    </fill>
  </fills>
  <borders count="271">
    <border>
      <left/>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thin">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top style="thin">
        <color indexed="64"/>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top style="double">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right style="thin">
        <color theme="0" tint="-0.14999847407452621"/>
      </right>
      <top/>
      <bottom/>
      <diagonal/>
    </border>
    <border>
      <left/>
      <right/>
      <top/>
      <bottom style="thin">
        <color theme="0" tint="-0.14999847407452621"/>
      </bottom>
      <diagonal/>
    </border>
    <border>
      <left/>
      <right/>
      <top style="thin">
        <color theme="0" tint="-0.14999847407452621"/>
      </top>
      <bottom/>
      <diagonal/>
    </border>
    <border>
      <left/>
      <right/>
      <top style="thin">
        <color theme="0" tint="-0.14999847407452621"/>
      </top>
      <bottom style="thin">
        <color theme="0" tint="-0.14999847407452621"/>
      </bottom>
      <diagonal/>
    </border>
    <border>
      <left style="thin">
        <color theme="0" tint="-0.14999847407452621"/>
      </left>
      <right/>
      <top/>
      <bottom style="thin">
        <color theme="0" tint="-0.14999847407452621"/>
      </bottom>
      <diagonal/>
    </border>
    <border>
      <left style="thin">
        <color theme="0" tint="-0.14999847407452621"/>
      </left>
      <right/>
      <top/>
      <bottom/>
      <diagonal/>
    </border>
    <border>
      <left style="thin">
        <color theme="0" tint="-0.14999847407452621"/>
      </left>
      <right/>
      <top style="thin">
        <color theme="0" tint="-0.14999847407452621"/>
      </top>
      <bottom/>
      <diagonal/>
    </border>
    <border>
      <left/>
      <right style="thin">
        <color theme="0" tint="-0.14999847407452621"/>
      </right>
      <top/>
      <bottom style="thin">
        <color theme="0" tint="-0.14999847407452621"/>
      </bottom>
      <diagonal/>
    </border>
    <border>
      <left style="thin">
        <color indexed="64"/>
      </left>
      <right style="thin">
        <color theme="0" tint="-0.14999847407452621"/>
      </right>
      <top/>
      <bottom/>
      <diagonal/>
    </border>
    <border>
      <left style="thin">
        <color theme="0" tint="-0.14999847407452621"/>
      </left>
      <right style="thin">
        <color theme="0" tint="-0.14999847407452621"/>
      </right>
      <top style="thin">
        <color theme="0" tint="-0.14999847407452621"/>
      </top>
      <bottom/>
      <diagonal/>
    </border>
    <border>
      <left style="thin">
        <color theme="0" tint="-0.14999847407452621"/>
      </left>
      <right style="thin">
        <color theme="0" tint="-0.14999847407452621"/>
      </right>
      <top/>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style="thin">
        <color theme="0" tint="-0.14999847407452621"/>
      </top>
      <bottom/>
      <diagonal/>
    </border>
    <border>
      <left style="thin">
        <color indexed="64"/>
      </left>
      <right style="thin">
        <color theme="0" tint="-0.14999847407452621"/>
      </right>
      <top style="thin">
        <color theme="0" tint="-0.14999847407452621"/>
      </top>
      <bottom/>
      <diagonal/>
    </border>
    <border>
      <left style="thin">
        <color indexed="64"/>
      </left>
      <right style="thin">
        <color theme="0" tint="-0.14999847407452621"/>
      </right>
      <top style="thin">
        <color theme="0" tint="-0.14999847407452621"/>
      </top>
      <bottom style="thin">
        <color theme="0" tint="-0.14999847407452621"/>
      </bottom>
      <diagonal/>
    </border>
    <border>
      <left style="medium">
        <color indexed="64"/>
      </left>
      <right/>
      <top style="thin">
        <color theme="0" tint="-0.14999847407452621"/>
      </top>
      <bottom style="thin">
        <color theme="0" tint="-0.14999847407452621"/>
      </bottom>
      <diagonal/>
    </border>
    <border>
      <left style="medium">
        <color indexed="64"/>
      </left>
      <right/>
      <top style="thin">
        <color theme="0" tint="-0.14999847407452621"/>
      </top>
      <bottom/>
      <diagonal/>
    </border>
    <border>
      <left style="medium">
        <color indexed="64"/>
      </left>
      <right style="thin">
        <color theme="0" tint="-0.14999847407452621"/>
      </right>
      <top style="thin">
        <color theme="0" tint="-0.14999847407452621"/>
      </top>
      <bottom/>
      <diagonal/>
    </border>
    <border>
      <left style="medium">
        <color indexed="64"/>
      </left>
      <right style="thin">
        <color theme="0" tint="-0.14999847407452621"/>
      </right>
      <top style="thin">
        <color theme="0" tint="-0.14999847407452621"/>
      </top>
      <bottom style="thin">
        <color theme="0" tint="-0.14999847407452621"/>
      </bottom>
      <diagonal/>
    </border>
    <border>
      <left style="medium">
        <color indexed="64"/>
      </left>
      <right/>
      <top/>
      <bottom style="thin">
        <color theme="0" tint="-0.14999847407452621"/>
      </bottom>
      <diagonal/>
    </border>
    <border>
      <left style="thin">
        <color indexed="64"/>
      </left>
      <right style="medium">
        <color indexed="64"/>
      </right>
      <top/>
      <bottom/>
      <diagonal/>
    </border>
    <border>
      <left/>
      <right style="thin">
        <color theme="0" tint="-0.249977111117893"/>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249977111117893"/>
      </left>
      <right/>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style="thin">
        <color theme="0" tint="-0.249977111117893"/>
      </top>
      <bottom style="thin">
        <color theme="0" tint="-0.249977111117893"/>
      </bottom>
      <diagonal/>
    </border>
    <border>
      <left style="thin">
        <color theme="0" tint="-0.14999847407452621"/>
      </left>
      <right style="thin">
        <color theme="0" tint="-0.249977111117893"/>
      </right>
      <top style="thin">
        <color theme="0" tint="-0.249977111117893"/>
      </top>
      <bottom style="thin">
        <color theme="0" tint="-0.14999847407452621"/>
      </bottom>
      <diagonal/>
    </border>
    <border>
      <left style="thin">
        <color theme="0" tint="-0.249977111117893"/>
      </left>
      <right/>
      <top style="thin">
        <color theme="0" tint="-0.14999847407452621"/>
      </top>
      <bottom/>
      <diagonal/>
    </border>
    <border>
      <left style="thin">
        <color theme="0" tint="-0.249977111117893"/>
      </left>
      <right style="thin">
        <color theme="0" tint="-0.249977111117893"/>
      </right>
      <top style="thin">
        <color theme="0" tint="-0.249977111117893"/>
      </top>
      <bottom style="thin">
        <color theme="0" tint="-0.14999847407452621"/>
      </bottom>
      <diagonal/>
    </border>
    <border>
      <left style="thin">
        <color theme="0" tint="-0.249977111117893"/>
      </left>
      <right/>
      <top/>
      <bottom/>
      <diagonal/>
    </border>
    <border>
      <left/>
      <right/>
      <top/>
      <bottom style="thin">
        <color theme="0" tint="-0.249977111117893"/>
      </bottom>
      <diagonal/>
    </border>
    <border>
      <left style="thin">
        <color theme="0" tint="-0.14999847407452621"/>
      </left>
      <right style="thin">
        <color theme="0" tint="-0.249977111117893"/>
      </right>
      <top style="thin">
        <color theme="0" tint="-0.14999847407452621"/>
      </top>
      <bottom style="thin">
        <color theme="0" tint="-0.249977111117893"/>
      </bottom>
      <diagonal/>
    </border>
    <border>
      <left style="thin">
        <color theme="0" tint="-0.249977111117893"/>
      </left>
      <right style="thin">
        <color theme="0" tint="-0.249977111117893"/>
      </right>
      <top style="thin">
        <color theme="0" tint="-0.14999847407452621"/>
      </top>
      <bottom style="thin">
        <color theme="0" tint="-0.249977111117893"/>
      </bottom>
      <diagonal/>
    </border>
    <border>
      <left style="thin">
        <color theme="0" tint="-0.14999847407452621"/>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14999847407452621"/>
      </top>
      <bottom style="thin">
        <color theme="0" tint="-0.14999847407452621"/>
      </bottom>
      <diagonal/>
    </border>
    <border>
      <left style="medium">
        <color indexed="64"/>
      </left>
      <right style="medium">
        <color theme="0" tint="-0.14999847407452621"/>
      </right>
      <top style="medium">
        <color theme="0" tint="-0.14999847407452621"/>
      </top>
      <bottom style="medium">
        <color theme="0" tint="-0.14999847407452621"/>
      </bottom>
      <diagonal/>
    </border>
    <border>
      <left style="medium">
        <color indexed="64"/>
      </left>
      <right style="medium">
        <color theme="0" tint="-0.14999847407452621"/>
      </right>
      <top/>
      <bottom/>
      <diagonal/>
    </border>
    <border>
      <left/>
      <right/>
      <top style="medium">
        <color theme="0" tint="-0.14999847407452621"/>
      </top>
      <bottom/>
      <diagonal/>
    </border>
    <border>
      <left style="medium">
        <color theme="0" tint="-0.14999847407452621"/>
      </left>
      <right/>
      <top/>
      <bottom/>
      <diagonal/>
    </border>
    <border>
      <left style="medium">
        <color indexed="64"/>
      </left>
      <right/>
      <top style="medium">
        <color theme="0" tint="-0.14999847407452621"/>
      </top>
      <bottom style="medium">
        <color theme="0" tint="-0.14999847407452621"/>
      </bottom>
      <diagonal/>
    </border>
    <border>
      <left style="medium">
        <color indexed="64"/>
      </left>
      <right/>
      <top/>
      <bottom style="medium">
        <color theme="0" tint="-0.14999847407452621"/>
      </bottom>
      <diagonal/>
    </border>
    <border>
      <left style="medium">
        <color indexed="64"/>
      </left>
      <right style="medium">
        <color theme="0" tint="-0.14999847407452621"/>
      </right>
      <top style="medium">
        <color theme="0" tint="-0.14999847407452621"/>
      </top>
      <bottom/>
      <diagonal/>
    </border>
    <border>
      <left style="medium">
        <color indexed="64"/>
      </left>
      <right style="medium">
        <color theme="0" tint="-0.14999847407452621"/>
      </right>
      <top style="thin">
        <color theme="0" tint="-0.14999847407452621"/>
      </top>
      <bottom style="medium">
        <color theme="0" tint="-0.14999847407452621"/>
      </bottom>
      <diagonal/>
    </border>
    <border>
      <left/>
      <right/>
      <top/>
      <bottom style="medium">
        <color theme="0" tint="-0.14999847407452621"/>
      </bottom>
      <diagonal/>
    </border>
    <border>
      <left/>
      <right style="medium">
        <color theme="0" tint="-0.14999847407452621"/>
      </right>
      <top style="medium">
        <color theme="0" tint="-0.14999847407452621"/>
      </top>
      <bottom style="medium">
        <color theme="0" tint="-0.14999847407452621"/>
      </bottom>
      <diagonal/>
    </border>
    <border>
      <left/>
      <right/>
      <top style="thin">
        <color theme="0" tint="-0.14999847407452621"/>
      </top>
      <bottom style="medium">
        <color indexed="64"/>
      </bottom>
      <diagonal/>
    </border>
    <border>
      <left/>
      <right/>
      <top style="medium">
        <color indexed="64"/>
      </top>
      <bottom style="thin">
        <color theme="0" tint="-0.14999847407452621"/>
      </bottom>
      <diagonal/>
    </border>
    <border>
      <left/>
      <right style="thin">
        <color theme="0" tint="-0.14999847407452621"/>
      </right>
      <top style="medium">
        <color indexed="64"/>
      </top>
      <bottom/>
      <diagonal/>
    </border>
    <border>
      <left style="medium">
        <color indexed="64"/>
      </left>
      <right style="medium">
        <color indexed="64"/>
      </right>
      <top style="medium">
        <color indexed="64"/>
      </top>
      <bottom style="thin">
        <color indexed="64"/>
      </bottom>
      <diagonal/>
    </border>
    <border>
      <left style="thin">
        <color theme="1"/>
      </left>
      <right style="thin">
        <color theme="0" tint="-0.14999847407452621"/>
      </right>
      <top style="thin">
        <color theme="1"/>
      </top>
      <bottom/>
      <diagonal/>
    </border>
    <border>
      <left style="thin">
        <color theme="0" tint="-0.14999847407452621"/>
      </left>
      <right style="thin">
        <color theme="0" tint="-0.14999847407452621"/>
      </right>
      <top style="thin">
        <color theme="1"/>
      </top>
      <bottom/>
      <diagonal/>
    </border>
    <border>
      <left style="thin">
        <color theme="0" tint="-0.14999847407452621"/>
      </left>
      <right style="thin">
        <color theme="1"/>
      </right>
      <top style="thin">
        <color theme="1"/>
      </top>
      <bottom/>
      <diagonal/>
    </border>
    <border>
      <left style="thin">
        <color theme="1"/>
      </left>
      <right style="thin">
        <color theme="0" tint="-0.14999847407452621"/>
      </right>
      <top/>
      <bottom style="thin">
        <color theme="1"/>
      </bottom>
      <diagonal/>
    </border>
    <border>
      <left style="thin">
        <color theme="0" tint="-0.14999847407452621"/>
      </left>
      <right style="thin">
        <color theme="0" tint="-0.14999847407452621"/>
      </right>
      <top/>
      <bottom style="thin">
        <color theme="1"/>
      </bottom>
      <diagonal/>
    </border>
    <border>
      <left style="thin">
        <color theme="0" tint="-0.14999847407452621"/>
      </left>
      <right style="thin">
        <color theme="1"/>
      </right>
      <top/>
      <bottom style="thin">
        <color theme="1"/>
      </bottom>
      <diagonal/>
    </border>
    <border>
      <left style="thin">
        <color theme="1"/>
      </left>
      <right style="thin">
        <color theme="0" tint="-0.14999847407452621"/>
      </right>
      <top style="thin">
        <color theme="1"/>
      </top>
      <bottom style="thin">
        <color theme="1"/>
      </bottom>
      <diagonal/>
    </border>
    <border>
      <left style="thin">
        <color theme="0" tint="-0.14999847407452621"/>
      </left>
      <right style="thin">
        <color theme="0" tint="-0.14999847407452621"/>
      </right>
      <top style="thin">
        <color theme="1"/>
      </top>
      <bottom style="thin">
        <color theme="1"/>
      </bottom>
      <diagonal/>
    </border>
    <border>
      <left style="thin">
        <color theme="0" tint="-0.14999847407452621"/>
      </left>
      <right style="thin">
        <color theme="1"/>
      </right>
      <top style="thin">
        <color theme="1"/>
      </top>
      <bottom style="thin">
        <color theme="1"/>
      </bottom>
      <diagonal/>
    </border>
    <border>
      <left/>
      <right/>
      <top/>
      <bottom style="thin">
        <color theme="0"/>
      </bottom>
      <diagonal/>
    </border>
    <border>
      <left style="thin">
        <color theme="0"/>
      </left>
      <right/>
      <top style="thin">
        <color theme="0"/>
      </top>
      <bottom style="thin">
        <color theme="0"/>
      </bottom>
      <diagonal/>
    </border>
    <border>
      <left/>
      <right/>
      <top style="thin">
        <color theme="0"/>
      </top>
      <bottom/>
      <diagonal/>
    </border>
    <border>
      <left/>
      <right/>
      <top style="thin">
        <color theme="0"/>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right style="thin">
        <color theme="0"/>
      </right>
      <top/>
      <bottom style="thin">
        <color theme="0"/>
      </bottom>
      <diagonal/>
    </border>
    <border>
      <left style="thin">
        <color theme="0"/>
      </left>
      <right/>
      <top style="thin">
        <color indexed="64"/>
      </top>
      <bottom style="thin">
        <color indexed="64"/>
      </bottom>
      <diagonal/>
    </border>
    <border>
      <left/>
      <right style="thin">
        <color theme="0"/>
      </right>
      <top style="thin">
        <color indexed="64"/>
      </top>
      <bottom style="thin">
        <color indexed="64"/>
      </bottom>
      <diagonal/>
    </border>
    <border>
      <left/>
      <right style="thin">
        <color theme="0"/>
      </right>
      <top style="thin">
        <color indexed="64"/>
      </top>
      <bottom/>
      <diagonal/>
    </border>
    <border>
      <left style="thin">
        <color theme="0"/>
      </left>
      <right style="thin">
        <color theme="0"/>
      </right>
      <top style="thin">
        <color indexed="64"/>
      </top>
      <bottom/>
      <diagonal/>
    </border>
    <border>
      <left style="thin">
        <color theme="0"/>
      </left>
      <right/>
      <top style="thin">
        <color indexed="64"/>
      </top>
      <bottom/>
      <diagonal/>
    </border>
    <border>
      <left/>
      <right/>
      <top style="thin">
        <color theme="0"/>
      </top>
      <bottom style="thin">
        <color indexed="64"/>
      </bottom>
      <diagonal/>
    </border>
    <border>
      <left/>
      <right style="thin">
        <color theme="0"/>
      </right>
      <top style="thin">
        <color indexed="64"/>
      </top>
      <bottom style="thin">
        <color theme="0"/>
      </bottom>
      <diagonal/>
    </border>
    <border>
      <left style="thin">
        <color theme="0"/>
      </left>
      <right style="thin">
        <color theme="0"/>
      </right>
      <top style="thin">
        <color indexed="64"/>
      </top>
      <bottom style="thin">
        <color theme="0"/>
      </bottom>
      <diagonal/>
    </border>
    <border>
      <left style="thin">
        <color theme="0"/>
      </left>
      <right style="medium">
        <color indexed="64"/>
      </right>
      <top style="thin">
        <color theme="0"/>
      </top>
      <bottom style="medium">
        <color indexed="64"/>
      </bottom>
      <diagonal/>
    </border>
    <border>
      <left style="thin">
        <color theme="0"/>
      </left>
      <right style="thin">
        <color theme="0"/>
      </right>
      <top/>
      <bottom style="medium">
        <color indexed="64"/>
      </bottom>
      <diagonal/>
    </border>
    <border>
      <left/>
      <right style="thin">
        <color theme="0"/>
      </right>
      <top style="thin">
        <color theme="0"/>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indexed="64"/>
      </bottom>
      <diagonal/>
    </border>
    <border>
      <left style="thin">
        <color theme="0"/>
      </left>
      <right/>
      <top style="thin">
        <color indexed="64"/>
      </top>
      <bottom style="thin">
        <color theme="0"/>
      </bottom>
      <diagonal/>
    </border>
    <border>
      <left/>
      <right style="thin">
        <color theme="0"/>
      </right>
      <top style="thin">
        <color theme="0"/>
      </top>
      <bottom style="thin">
        <color indexed="64"/>
      </bottom>
      <diagonal/>
    </border>
    <border>
      <left style="thin">
        <color theme="0"/>
      </left>
      <right/>
      <top/>
      <bottom/>
      <diagonal/>
    </border>
    <border>
      <left style="thin">
        <color theme="0"/>
      </left>
      <right/>
      <top style="thin">
        <color theme="0"/>
      </top>
      <bottom/>
      <diagonal/>
    </border>
    <border>
      <left style="thin">
        <color theme="0"/>
      </left>
      <right style="thin">
        <color theme="0"/>
      </right>
      <top style="thin">
        <color theme="0"/>
      </top>
      <bottom/>
      <diagonal/>
    </border>
    <border>
      <left/>
      <right/>
      <top style="thin">
        <color theme="0"/>
      </top>
      <bottom style="medium">
        <color indexed="64"/>
      </bottom>
      <diagonal/>
    </border>
    <border>
      <left style="thin">
        <color theme="0"/>
      </left>
      <right/>
      <top style="thin">
        <color theme="0"/>
      </top>
      <bottom style="medium">
        <color indexed="64"/>
      </bottom>
      <diagonal/>
    </border>
    <border>
      <left style="thin">
        <color theme="0"/>
      </left>
      <right style="thin">
        <color theme="0"/>
      </right>
      <top/>
      <bottom/>
      <diagonal/>
    </border>
    <border>
      <left/>
      <right/>
      <top style="thin">
        <color auto="1"/>
      </top>
      <bottom/>
      <diagonal/>
    </border>
    <border>
      <left style="thin">
        <color indexed="64"/>
      </left>
      <right/>
      <top style="thin">
        <color indexed="64"/>
      </top>
      <bottom/>
      <diagonal/>
    </border>
    <border>
      <left style="thin">
        <color theme="0"/>
      </left>
      <right/>
      <top/>
      <bottom style="thin">
        <color indexed="64"/>
      </bottom>
      <diagonal/>
    </border>
    <border>
      <left style="thin">
        <color theme="0"/>
      </left>
      <right style="thin">
        <color theme="0"/>
      </right>
      <top/>
      <bottom style="thin">
        <color theme="0"/>
      </bottom>
      <diagonal/>
    </border>
    <border>
      <left/>
      <right style="thin">
        <color theme="0"/>
      </right>
      <top/>
      <bottom/>
      <diagonal/>
    </border>
    <border>
      <left style="thin">
        <color theme="0"/>
      </left>
      <right style="thin">
        <color theme="0"/>
      </right>
      <top style="thin">
        <color theme="0"/>
      </top>
      <bottom style="thin">
        <color indexed="64"/>
      </bottom>
      <diagonal/>
    </border>
    <border>
      <left style="thin">
        <color theme="0"/>
      </left>
      <right style="thin">
        <color theme="0"/>
      </right>
      <top/>
      <bottom style="thin">
        <color indexed="64"/>
      </bottom>
      <diagonal/>
    </border>
    <border>
      <left style="medium">
        <color theme="0"/>
      </left>
      <right style="medium">
        <color theme="0"/>
      </right>
      <top style="medium">
        <color theme="0"/>
      </top>
      <bottom style="medium">
        <color theme="0"/>
      </bottom>
      <diagonal/>
    </border>
    <border>
      <left style="medium">
        <color theme="0"/>
      </left>
      <right/>
      <top style="medium">
        <color theme="0"/>
      </top>
      <bottom style="medium">
        <color theme="0"/>
      </bottom>
      <diagonal/>
    </border>
    <border>
      <left/>
      <right style="medium">
        <color theme="0"/>
      </right>
      <top style="medium">
        <color theme="0"/>
      </top>
      <bottom style="medium">
        <color theme="0"/>
      </bottom>
      <diagonal/>
    </border>
    <border>
      <left style="medium">
        <color theme="0"/>
      </left>
      <right/>
      <top/>
      <bottom/>
      <diagonal/>
    </border>
    <border>
      <left style="thin">
        <color theme="0"/>
      </left>
      <right/>
      <top style="thin">
        <color theme="0"/>
      </top>
      <bottom style="medium">
        <color theme="0"/>
      </bottom>
      <diagonal/>
    </border>
    <border>
      <left style="medium">
        <color theme="0"/>
      </left>
      <right/>
      <top style="medium">
        <color theme="0"/>
      </top>
      <bottom/>
      <diagonal/>
    </border>
    <border>
      <left style="medium">
        <color theme="0"/>
      </left>
      <right style="medium">
        <color theme="0"/>
      </right>
      <top style="medium">
        <color theme="0"/>
      </top>
      <bottom/>
      <diagonal/>
    </border>
    <border>
      <left/>
      <right style="thin">
        <color theme="0"/>
      </right>
      <top style="medium">
        <color indexed="64"/>
      </top>
      <bottom/>
      <diagonal/>
    </border>
    <border>
      <left/>
      <right style="thin">
        <color theme="0"/>
      </right>
      <top style="medium">
        <color indexed="64"/>
      </top>
      <bottom style="thin">
        <color theme="0"/>
      </bottom>
      <diagonal/>
    </border>
    <border>
      <left style="thin">
        <color theme="0"/>
      </left>
      <right style="thin">
        <color theme="0"/>
      </right>
      <top style="medium">
        <color indexed="64"/>
      </top>
      <bottom/>
      <diagonal/>
    </border>
    <border>
      <left style="thin">
        <color theme="0"/>
      </left>
      <right style="thin">
        <color theme="0"/>
      </right>
      <top style="medium">
        <color indexed="64"/>
      </top>
      <bottom style="thin">
        <color theme="0"/>
      </bottom>
      <diagonal/>
    </border>
    <border>
      <left style="thin">
        <color theme="0"/>
      </left>
      <right/>
      <top style="medium">
        <color indexed="64"/>
      </top>
      <bottom/>
      <diagonal/>
    </border>
    <border>
      <left style="thin">
        <color theme="0"/>
      </left>
      <right style="medium">
        <color theme="0"/>
      </right>
      <top style="thin">
        <color theme="0"/>
      </top>
      <bottom/>
      <diagonal/>
    </border>
    <border>
      <left style="medium">
        <color theme="0"/>
      </left>
      <right style="medium">
        <color theme="0"/>
      </right>
      <top style="medium">
        <color indexed="64"/>
      </top>
      <bottom style="medium">
        <color theme="0"/>
      </bottom>
      <diagonal/>
    </border>
    <border>
      <left style="medium">
        <color theme="0"/>
      </left>
      <right/>
      <top style="thin">
        <color theme="0"/>
      </top>
      <bottom style="thin">
        <color theme="0"/>
      </bottom>
      <diagonal/>
    </border>
    <border>
      <left style="medium">
        <color theme="0"/>
      </left>
      <right/>
      <top style="medium">
        <color indexed="64"/>
      </top>
      <bottom style="thin">
        <color theme="0"/>
      </bottom>
      <diagonal/>
    </border>
    <border>
      <left style="medium">
        <color theme="0"/>
      </left>
      <right/>
      <top style="medium">
        <color theme="0"/>
      </top>
      <bottom style="thin">
        <color theme="0"/>
      </bottom>
      <diagonal/>
    </border>
    <border>
      <left style="medium">
        <color theme="0"/>
      </left>
      <right style="medium">
        <color theme="0"/>
      </right>
      <top style="thin">
        <color theme="0"/>
      </top>
      <bottom style="medium">
        <color theme="0"/>
      </bottom>
      <diagonal/>
    </border>
    <border>
      <left style="medium">
        <color theme="0"/>
      </left>
      <right style="medium">
        <color theme="0"/>
      </right>
      <top style="medium">
        <color indexed="64"/>
      </top>
      <bottom style="thin">
        <color theme="0"/>
      </bottom>
      <diagonal/>
    </border>
    <border>
      <left style="medium">
        <color theme="0"/>
      </left>
      <right style="medium">
        <color theme="0"/>
      </right>
      <top style="thin">
        <color theme="0"/>
      </top>
      <bottom style="thin">
        <color theme="0"/>
      </bottom>
      <diagonal/>
    </border>
    <border>
      <left style="medium">
        <color theme="0"/>
      </left>
      <right style="thin">
        <color theme="0"/>
      </right>
      <top style="thin">
        <color theme="0"/>
      </top>
      <bottom style="thin">
        <color theme="0"/>
      </bottom>
      <diagonal/>
    </border>
    <border>
      <left style="thin">
        <color indexed="64"/>
      </left>
      <right style="thin">
        <color theme="0"/>
      </right>
      <top/>
      <bottom style="medium">
        <color theme="0"/>
      </bottom>
      <diagonal/>
    </border>
    <border>
      <left style="thin">
        <color indexed="64"/>
      </left>
      <right style="thin">
        <color theme="0"/>
      </right>
      <top style="medium">
        <color theme="0"/>
      </top>
      <bottom style="medium">
        <color theme="0"/>
      </bottom>
      <diagonal/>
    </border>
    <border>
      <left style="thin">
        <color indexed="64"/>
      </left>
      <right style="thin">
        <color theme="0"/>
      </right>
      <top style="medium">
        <color theme="0"/>
      </top>
      <bottom/>
      <diagonal/>
    </border>
    <border>
      <left style="thin">
        <color indexed="64"/>
      </left>
      <right/>
      <top style="medium">
        <color theme="0"/>
      </top>
      <bottom style="medium">
        <color theme="0"/>
      </bottom>
      <diagonal/>
    </border>
    <border>
      <left style="thin">
        <color indexed="64"/>
      </left>
      <right style="medium">
        <color theme="0"/>
      </right>
      <top/>
      <bottom style="medium">
        <color theme="0"/>
      </bottom>
      <diagonal/>
    </border>
    <border>
      <left style="thin">
        <color indexed="64"/>
      </left>
      <right/>
      <top/>
      <bottom style="medium">
        <color theme="0"/>
      </bottom>
      <diagonal/>
    </border>
    <border>
      <left style="medium">
        <color theme="0"/>
      </left>
      <right style="medium">
        <color theme="0"/>
      </right>
      <top style="medium">
        <color theme="0"/>
      </top>
      <bottom style="medium">
        <color theme="1"/>
      </bottom>
      <diagonal/>
    </border>
    <border>
      <left style="medium">
        <color theme="0"/>
      </left>
      <right style="medium">
        <color theme="0"/>
      </right>
      <top/>
      <bottom style="medium">
        <color theme="0"/>
      </bottom>
      <diagonal/>
    </border>
    <border>
      <left style="medium">
        <color theme="0"/>
      </left>
      <right style="medium">
        <color theme="0"/>
      </right>
      <top style="medium">
        <color theme="1"/>
      </top>
      <bottom style="medium">
        <color theme="1"/>
      </bottom>
      <diagonal/>
    </border>
    <border>
      <left style="medium">
        <color theme="0"/>
      </left>
      <right style="medium">
        <color theme="0"/>
      </right>
      <top style="medium">
        <color theme="1"/>
      </top>
      <bottom style="medium">
        <color theme="0"/>
      </bottom>
      <diagonal/>
    </border>
    <border>
      <left style="medium">
        <color theme="0"/>
      </left>
      <right style="medium">
        <color theme="0"/>
      </right>
      <top/>
      <bottom/>
      <diagonal/>
    </border>
    <border>
      <left style="medium">
        <color theme="0"/>
      </left>
      <right style="medium">
        <color theme="0"/>
      </right>
      <top/>
      <bottom style="medium">
        <color theme="1"/>
      </bottom>
      <diagonal/>
    </border>
    <border>
      <left style="medium">
        <color theme="0"/>
      </left>
      <right style="thin">
        <color theme="0"/>
      </right>
      <top style="medium">
        <color theme="0"/>
      </top>
      <bottom style="medium">
        <color theme="0"/>
      </bottom>
      <diagonal/>
    </border>
    <border>
      <left style="medium">
        <color theme="1"/>
      </left>
      <right style="medium">
        <color theme="1"/>
      </right>
      <top style="thin">
        <color indexed="64"/>
      </top>
      <bottom style="medium">
        <color theme="1"/>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style="medium">
        <color theme="1"/>
      </right>
      <top style="thin">
        <color indexed="64"/>
      </top>
      <bottom style="medium">
        <color theme="1"/>
      </bottom>
      <diagonal/>
    </border>
    <border>
      <left style="thin">
        <color theme="1"/>
      </left>
      <right style="thin">
        <color theme="0" tint="-0.14999847407452621"/>
      </right>
      <top/>
      <bottom style="thin">
        <color indexed="64"/>
      </bottom>
      <diagonal/>
    </border>
    <border>
      <left style="thin">
        <color theme="0" tint="-0.14999847407452621"/>
      </left>
      <right style="thin">
        <color theme="0" tint="-0.14999847407452621"/>
      </right>
      <top/>
      <bottom style="thin">
        <color indexed="64"/>
      </bottom>
      <diagonal/>
    </border>
    <border>
      <left style="thin">
        <color theme="0" tint="-0.14999847407452621"/>
      </left>
      <right style="thin">
        <color theme="1"/>
      </right>
      <top/>
      <bottom style="thin">
        <color indexed="64"/>
      </bottom>
      <diagonal/>
    </border>
    <border>
      <left/>
      <right style="thin">
        <color theme="0"/>
      </right>
      <top/>
      <bottom style="double">
        <color indexed="64"/>
      </bottom>
      <diagonal/>
    </border>
    <border>
      <left/>
      <right/>
      <top/>
      <bottom style="double">
        <color indexed="64"/>
      </bottom>
      <diagonal/>
    </border>
    <border>
      <left style="thin">
        <color theme="0"/>
      </left>
      <right style="medium">
        <color indexed="64"/>
      </right>
      <top style="thin">
        <color theme="0"/>
      </top>
      <bottom style="medium">
        <color theme="0"/>
      </bottom>
      <diagonal/>
    </border>
    <border>
      <left style="medium">
        <color theme="0"/>
      </left>
      <right/>
      <top style="thin">
        <color theme="0"/>
      </top>
      <bottom style="thin">
        <color indexed="64"/>
      </bottom>
      <diagonal/>
    </border>
    <border>
      <left style="medium">
        <color theme="0"/>
      </left>
      <right style="thin">
        <color theme="0"/>
      </right>
      <top style="thin">
        <color theme="0"/>
      </top>
      <bottom style="thin">
        <color indexed="64"/>
      </bottom>
      <diagonal/>
    </border>
    <border>
      <left/>
      <right style="medium">
        <color theme="0"/>
      </right>
      <top/>
      <bottom style="thin">
        <color theme="0"/>
      </bottom>
      <diagonal/>
    </border>
    <border>
      <left style="medium">
        <color theme="0"/>
      </left>
      <right style="thin">
        <color theme="0"/>
      </right>
      <top/>
      <bottom/>
      <diagonal/>
    </border>
    <border>
      <left/>
      <right/>
      <top/>
      <bottom style="medium">
        <color theme="0"/>
      </bottom>
      <diagonal/>
    </border>
    <border>
      <left/>
      <right/>
      <top style="medium">
        <color theme="0"/>
      </top>
      <bottom style="thin">
        <color theme="0"/>
      </bottom>
      <diagonal/>
    </border>
    <border>
      <left/>
      <right/>
      <top style="medium">
        <color theme="0"/>
      </top>
      <bottom style="medium">
        <color theme="0"/>
      </bottom>
      <diagonal/>
    </border>
    <border>
      <left style="medium">
        <color theme="0"/>
      </left>
      <right style="thin">
        <color theme="0"/>
      </right>
      <top style="thin">
        <color theme="0"/>
      </top>
      <bottom/>
      <diagonal/>
    </border>
    <border>
      <left style="medium">
        <color theme="0"/>
      </left>
      <right style="thin">
        <color theme="0"/>
      </right>
      <top style="medium">
        <color indexed="64"/>
      </top>
      <bottom style="thin">
        <color theme="0"/>
      </bottom>
      <diagonal/>
    </border>
    <border>
      <left/>
      <right style="medium">
        <color theme="0"/>
      </right>
      <top/>
      <bottom/>
      <diagonal/>
    </border>
    <border>
      <left style="medium">
        <color theme="0"/>
      </left>
      <right style="thin">
        <color theme="0"/>
      </right>
      <top/>
      <bottom style="medium">
        <color theme="0"/>
      </bottom>
      <diagonal/>
    </border>
    <border>
      <left style="thin">
        <color theme="0"/>
      </left>
      <right style="medium">
        <color theme="0"/>
      </right>
      <top style="thin">
        <color theme="0"/>
      </top>
      <bottom style="thin">
        <color theme="0"/>
      </bottom>
      <diagonal/>
    </border>
    <border>
      <left style="medium">
        <color theme="0"/>
      </left>
      <right style="thin">
        <color theme="0"/>
      </right>
      <top style="thin">
        <color theme="0"/>
      </top>
      <bottom style="medium">
        <color theme="0"/>
      </bottom>
      <diagonal/>
    </border>
    <border>
      <left style="medium">
        <color theme="0"/>
      </left>
      <right style="medium">
        <color theme="0"/>
      </right>
      <top style="thin">
        <color theme="0"/>
      </top>
      <bottom/>
      <diagonal/>
    </border>
    <border>
      <left/>
      <right style="thin">
        <color theme="0"/>
      </right>
      <top style="medium">
        <color theme="0"/>
      </top>
      <bottom style="thin">
        <color theme="0"/>
      </bottom>
      <diagonal/>
    </border>
    <border>
      <left style="thin">
        <color theme="0"/>
      </left>
      <right style="medium">
        <color theme="0"/>
      </right>
      <top style="medium">
        <color theme="0"/>
      </top>
      <bottom style="thin">
        <color theme="0"/>
      </bottom>
      <diagonal/>
    </border>
    <border>
      <left/>
      <right style="medium">
        <color theme="0"/>
      </right>
      <top style="medium">
        <color theme="0"/>
      </top>
      <bottom style="thin">
        <color theme="0"/>
      </bottom>
      <diagonal/>
    </border>
    <border>
      <left style="thin">
        <color theme="0"/>
      </left>
      <right style="thin">
        <color theme="0"/>
      </right>
      <top style="thin">
        <color theme="0"/>
      </top>
      <bottom style="medium">
        <color theme="0"/>
      </bottom>
      <diagonal/>
    </border>
    <border>
      <left/>
      <right style="thin">
        <color theme="0"/>
      </right>
      <top/>
      <bottom style="medium">
        <color theme="0"/>
      </bottom>
      <diagonal/>
    </border>
    <border>
      <left style="thin">
        <color theme="0"/>
      </left>
      <right style="medium">
        <color theme="0"/>
      </right>
      <top/>
      <bottom style="medium">
        <color theme="0"/>
      </bottom>
      <diagonal/>
    </border>
    <border>
      <left style="thin">
        <color theme="0"/>
      </left>
      <right style="medium">
        <color theme="0"/>
      </right>
      <top style="thin">
        <color theme="0"/>
      </top>
      <bottom style="medium">
        <color theme="0"/>
      </bottom>
      <diagonal/>
    </border>
    <border>
      <left style="thin">
        <color theme="0"/>
      </left>
      <right style="medium">
        <color theme="0"/>
      </right>
      <top/>
      <bottom style="thin">
        <color theme="0"/>
      </bottom>
      <diagonal/>
    </border>
    <border>
      <left style="thin">
        <color theme="0"/>
      </left>
      <right style="medium">
        <color theme="0"/>
      </right>
      <top style="medium">
        <color theme="0"/>
      </top>
      <bottom/>
      <diagonal/>
    </border>
    <border>
      <left style="thin">
        <color theme="0"/>
      </left>
      <right style="medium">
        <color theme="0"/>
      </right>
      <top style="medium">
        <color theme="0"/>
      </top>
      <bottom style="medium">
        <color theme="0"/>
      </bottom>
      <diagonal/>
    </border>
    <border>
      <left/>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theme="0"/>
      </right>
      <top/>
      <bottom style="thin">
        <color indexed="64"/>
      </bottom>
      <diagonal/>
    </border>
    <border>
      <left/>
      <right/>
      <top style="medium">
        <color theme="0"/>
      </top>
      <bottom/>
      <diagonal/>
    </border>
    <border>
      <left/>
      <right style="medium">
        <color theme="0"/>
      </right>
      <top style="medium">
        <color theme="0"/>
      </top>
      <bottom/>
      <diagonal/>
    </border>
    <border>
      <left style="thin">
        <color indexed="64"/>
      </left>
      <right style="medium">
        <color theme="0"/>
      </right>
      <top style="thin">
        <color theme="0"/>
      </top>
      <bottom style="thin">
        <color indexed="64"/>
      </bottom>
      <diagonal/>
    </border>
    <border>
      <left style="thin">
        <color indexed="64"/>
      </left>
      <right style="medium">
        <color theme="0"/>
      </right>
      <top style="medium">
        <color theme="0"/>
      </top>
      <bottom style="thin">
        <color theme="0"/>
      </bottom>
      <diagonal/>
    </border>
    <border>
      <left style="thin">
        <color indexed="64"/>
      </left>
      <right style="thin">
        <color theme="0"/>
      </right>
      <top/>
      <bottom style="thin">
        <color theme="0"/>
      </bottom>
      <diagonal/>
    </border>
    <border>
      <left style="thin">
        <color theme="0"/>
      </left>
      <right style="medium">
        <color indexed="64"/>
      </right>
      <top style="thin">
        <color theme="0"/>
      </top>
      <bottom style="thin">
        <color theme="0"/>
      </bottom>
      <diagonal/>
    </border>
    <border>
      <left style="thin">
        <color theme="0"/>
      </left>
      <right style="medium">
        <color indexed="64"/>
      </right>
      <top style="medium">
        <color theme="0"/>
      </top>
      <bottom style="thin">
        <color theme="0"/>
      </bottom>
      <diagonal/>
    </border>
    <border>
      <left style="thin">
        <color theme="0"/>
      </left>
      <right style="medium">
        <color indexed="64"/>
      </right>
      <top style="thin">
        <color theme="0"/>
      </top>
      <bottom/>
      <diagonal/>
    </border>
    <border>
      <left/>
      <right style="thin">
        <color theme="0"/>
      </right>
      <top style="medium">
        <color theme="0"/>
      </top>
      <bottom style="medium">
        <color theme="0"/>
      </bottom>
      <diagonal/>
    </border>
    <border>
      <left style="medium">
        <color theme="0"/>
      </left>
      <right/>
      <top style="medium">
        <color theme="0"/>
      </top>
      <bottom style="medium">
        <color theme="1"/>
      </bottom>
      <diagonal/>
    </border>
    <border>
      <left/>
      <right/>
      <top style="medium">
        <color theme="0"/>
      </top>
      <bottom style="medium">
        <color theme="1"/>
      </bottom>
      <diagonal/>
    </border>
    <border>
      <left/>
      <right style="medium">
        <color theme="0"/>
      </right>
      <top style="medium">
        <color theme="0"/>
      </top>
      <bottom style="medium">
        <color theme="1"/>
      </bottom>
      <diagonal/>
    </border>
    <border>
      <left/>
      <right style="medium">
        <color theme="0"/>
      </right>
      <top style="medium">
        <color indexed="64"/>
      </top>
      <bottom/>
      <diagonal/>
    </border>
    <border>
      <left style="medium">
        <color theme="0"/>
      </left>
      <right/>
      <top style="medium">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theme="0" tint="-0.14996795556505021"/>
      </left>
      <right/>
      <top style="thin">
        <color theme="0" tint="-0.14996795556505021"/>
      </top>
      <bottom/>
      <diagonal/>
    </border>
    <border>
      <left/>
      <right/>
      <top style="thin">
        <color theme="0" tint="-0.14996795556505021"/>
      </top>
      <bottom/>
      <diagonal/>
    </border>
    <border>
      <left/>
      <right style="thin">
        <color theme="0" tint="-0.14996795556505021"/>
      </right>
      <top style="thin">
        <color theme="0" tint="-0.14996795556505021"/>
      </top>
      <bottom/>
      <diagonal/>
    </border>
    <border>
      <left style="thin">
        <color theme="0" tint="-0.14996795556505021"/>
      </left>
      <right/>
      <top/>
      <bottom/>
      <diagonal/>
    </border>
    <border>
      <left/>
      <right style="thin">
        <color theme="0" tint="-0.14996795556505021"/>
      </right>
      <top/>
      <bottom/>
      <diagonal/>
    </border>
    <border>
      <left style="thin">
        <color theme="0" tint="-0.14996795556505021"/>
      </left>
      <right/>
      <top/>
      <bottom style="thin">
        <color theme="0" tint="-0.14996795556505021"/>
      </bottom>
      <diagonal/>
    </border>
    <border>
      <left/>
      <right/>
      <top/>
      <bottom style="thin">
        <color theme="0" tint="-0.14996795556505021"/>
      </bottom>
      <diagonal/>
    </border>
    <border>
      <left/>
      <right style="thin">
        <color theme="0" tint="-0.14996795556505021"/>
      </right>
      <top/>
      <bottom style="thin">
        <color theme="0" tint="-0.14996795556505021"/>
      </bottom>
      <diagonal/>
    </border>
    <border>
      <left/>
      <right style="medium">
        <color indexed="64"/>
      </right>
      <top/>
      <bottom style="medium">
        <color theme="1"/>
      </bottom>
      <diagonal/>
    </border>
    <border>
      <left style="thin">
        <color theme="0"/>
      </left>
      <right/>
      <top style="medium">
        <color theme="0"/>
      </top>
      <bottom style="thin">
        <color theme="0"/>
      </bottom>
      <diagonal/>
    </border>
    <border>
      <left/>
      <right style="thin">
        <color theme="0"/>
      </right>
      <top/>
      <bottom style="medium">
        <color indexed="64"/>
      </bottom>
      <diagonal/>
    </border>
    <border>
      <left style="dotted">
        <color indexed="64"/>
      </left>
      <right/>
      <top style="medium">
        <color indexed="64"/>
      </top>
      <bottom/>
      <diagonal/>
    </border>
    <border>
      <left/>
      <right style="dotted">
        <color indexed="64"/>
      </right>
      <top style="medium">
        <color indexed="64"/>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hair">
        <color indexed="64"/>
      </left>
      <right/>
      <top style="medium">
        <color indexed="64"/>
      </top>
      <bottom/>
      <diagonal/>
    </border>
    <border>
      <left/>
      <right style="hair">
        <color indexed="64"/>
      </right>
      <top style="medium">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hair">
        <color indexed="64"/>
      </right>
      <top/>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style="hair">
        <color indexed="64"/>
      </right>
      <top style="medium">
        <color indexed="64"/>
      </top>
      <bottom style="hair">
        <color indexed="64"/>
      </bottom>
      <diagonal/>
    </border>
  </borders>
  <cellStyleXfs count="15">
    <xf numFmtId="0" fontId="0" fillId="0" borderId="0"/>
    <xf numFmtId="43" fontId="1" fillId="0" borderId="0" applyFont="0" applyFill="0" applyBorder="0" applyAlignment="0" applyProtection="0"/>
    <xf numFmtId="9" fontId="1" fillId="0" borderId="0" applyFont="0" applyFill="0" applyBorder="0" applyAlignment="0" applyProtection="0"/>
    <xf numFmtId="0" fontId="3" fillId="0" borderId="0"/>
    <xf numFmtId="43" fontId="3" fillId="0" borderId="0" applyFont="0" applyFill="0" applyBorder="0" applyAlignment="0" applyProtection="0"/>
    <xf numFmtId="179" fontId="3" fillId="0" borderId="0" applyFont="0" applyFill="0" applyBorder="0" applyAlignment="0" applyProtection="0"/>
    <xf numFmtId="180" fontId="3" fillId="0" borderId="0" applyFont="0" applyFill="0" applyBorder="0" applyAlignment="0" applyProtection="0"/>
    <xf numFmtId="9" fontId="3" fillId="0" borderId="0" applyFont="0" applyFill="0" applyBorder="0" applyAlignment="0" applyProtection="0"/>
    <xf numFmtId="181" fontId="3" fillId="0" borderId="0" applyFont="0" applyFill="0" applyBorder="0" applyAlignment="0" applyProtection="0"/>
    <xf numFmtId="182" fontId="3" fillId="0" borderId="0" applyFont="0" applyFill="0" applyBorder="0" applyAlignment="0" applyProtection="0"/>
    <xf numFmtId="0" fontId="1" fillId="0" borderId="0"/>
    <xf numFmtId="0" fontId="1" fillId="0" borderId="0"/>
    <xf numFmtId="0" fontId="3" fillId="0" borderId="0"/>
    <xf numFmtId="9" fontId="1" fillId="0" borderId="0" applyFont="0" applyFill="0" applyBorder="0" applyAlignment="0" applyProtection="0"/>
    <xf numFmtId="0" fontId="56" fillId="0" borderId="0" applyNumberFormat="0" applyFill="0" applyBorder="0" applyAlignment="0" applyProtection="0"/>
  </cellStyleXfs>
  <cellXfs count="1638">
    <xf numFmtId="0" fontId="0" fillId="0" borderId="0" xfId="0"/>
    <xf numFmtId="2" fontId="4" fillId="0" borderId="0" xfId="0" applyNumberFormat="1" applyFont="1" applyAlignment="1">
      <alignment horizontal="center"/>
    </xf>
    <xf numFmtId="2" fontId="5" fillId="0" borderId="0" xfId="0" applyNumberFormat="1" applyFont="1" applyAlignment="1">
      <alignment horizontal="centerContinuous"/>
    </xf>
    <xf numFmtId="43" fontId="5" fillId="0" borderId="0" xfId="0" applyNumberFormat="1" applyFont="1" applyAlignment="1">
      <alignment horizontal="centerContinuous"/>
    </xf>
    <xf numFmtId="164" fontId="5" fillId="0" borderId="0" xfId="1" applyNumberFormat="1" applyFont="1" applyAlignment="1">
      <alignment horizontal="centerContinuous"/>
    </xf>
    <xf numFmtId="164" fontId="0" fillId="0" borderId="0" xfId="0" applyNumberFormat="1"/>
    <xf numFmtId="2" fontId="0" fillId="0" borderId="0" xfId="0" applyNumberFormat="1"/>
    <xf numFmtId="164" fontId="0" fillId="0" borderId="0" xfId="1" applyNumberFormat="1" applyFont="1"/>
    <xf numFmtId="0" fontId="0" fillId="0" borderId="0" xfId="1" applyNumberFormat="1" applyFont="1"/>
    <xf numFmtId="0" fontId="0" fillId="0" borderId="0" xfId="0" applyAlignment="1">
      <alignment horizontal="centerContinuous"/>
    </xf>
    <xf numFmtId="164" fontId="0" fillId="0" borderId="0" xfId="1" applyNumberFormat="1" applyFont="1" applyBorder="1"/>
    <xf numFmtId="2" fontId="5" fillId="0" borderId="0" xfId="0" applyNumberFormat="1" applyFont="1" applyAlignment="1">
      <alignment horizontal="right"/>
    </xf>
    <xf numFmtId="164" fontId="6" fillId="0" borderId="0" xfId="1" applyNumberFormat="1" applyFont="1" applyBorder="1" applyAlignment="1">
      <alignment horizontal="centerContinuous"/>
    </xf>
    <xf numFmtId="0" fontId="6" fillId="0" borderId="0" xfId="0" applyFont="1" applyAlignment="1">
      <alignment horizontal="centerContinuous"/>
    </xf>
    <xf numFmtId="164" fontId="6" fillId="0" borderId="0" xfId="1" applyNumberFormat="1" applyFont="1" applyBorder="1"/>
    <xf numFmtId="0" fontId="6" fillId="0" borderId="0" xfId="0" applyFont="1"/>
    <xf numFmtId="0" fontId="3" fillId="0" borderId="0" xfId="0" applyFont="1"/>
    <xf numFmtId="2" fontId="6" fillId="0" borderId="0" xfId="0" applyNumberFormat="1" applyFont="1"/>
    <xf numFmtId="2" fontId="5" fillId="0" borderId="0" xfId="0" applyNumberFormat="1" applyFont="1"/>
    <xf numFmtId="2" fontId="3" fillId="0" borderId="0" xfId="0" applyNumberFormat="1" applyFont="1"/>
    <xf numFmtId="2" fontId="9" fillId="0" borderId="0" xfId="0" applyNumberFormat="1" applyFont="1" applyAlignment="1">
      <alignment horizontal="left"/>
    </xf>
    <xf numFmtId="164" fontId="5" fillId="0" borderId="0" xfId="1" applyNumberFormat="1" applyFont="1" applyAlignment="1">
      <alignment horizontal="right"/>
    </xf>
    <xf numFmtId="0" fontId="0" fillId="0" borderId="1" xfId="0" applyBorder="1" applyAlignment="1" applyProtection="1">
      <alignment horizontal="center"/>
      <protection locked="0"/>
    </xf>
    <xf numFmtId="165" fontId="0" fillId="0" borderId="0" xfId="0" applyNumberFormat="1"/>
    <xf numFmtId="43" fontId="0" fillId="0" borderId="0" xfId="0" applyNumberFormat="1"/>
    <xf numFmtId="0" fontId="0" fillId="2" borderId="2" xfId="0" applyFill="1" applyBorder="1" applyAlignment="1" applyProtection="1">
      <alignment horizontal="center"/>
      <protection locked="0"/>
    </xf>
    <xf numFmtId="164" fontId="5" fillId="0" borderId="0" xfId="1" applyNumberFormat="1" applyFont="1" applyFill="1" applyAlignment="1">
      <alignment horizontal="right"/>
    </xf>
    <xf numFmtId="164" fontId="0" fillId="0" borderId="0" xfId="1" applyNumberFormat="1" applyFont="1" applyFill="1"/>
    <xf numFmtId="0" fontId="0" fillId="0" borderId="0" xfId="0" applyAlignment="1" applyProtection="1">
      <alignment horizontal="center"/>
      <protection locked="0"/>
    </xf>
    <xf numFmtId="49" fontId="0" fillId="0" borderId="0" xfId="0" applyNumberFormat="1" applyAlignment="1">
      <alignment horizontal="center"/>
    </xf>
    <xf numFmtId="2" fontId="0" fillId="0" borderId="0" xfId="0" applyNumberFormat="1" applyAlignment="1">
      <alignment horizontal="right"/>
    </xf>
    <xf numFmtId="164" fontId="0" fillId="0" borderId="0" xfId="1" applyNumberFormat="1" applyFont="1" applyFill="1" applyBorder="1" applyAlignment="1">
      <alignment horizontal="center"/>
    </xf>
    <xf numFmtId="0" fontId="5" fillId="0" borderId="0" xfId="0" applyFont="1" applyAlignment="1">
      <alignment horizontal="right"/>
    </xf>
    <xf numFmtId="165" fontId="5" fillId="0" borderId="0" xfId="0" applyNumberFormat="1" applyFont="1" applyAlignment="1">
      <alignment horizontal="right"/>
    </xf>
    <xf numFmtId="43" fontId="10" fillId="0" borderId="0" xfId="0" applyNumberFormat="1" applyFont="1"/>
    <xf numFmtId="2" fontId="10" fillId="0" borderId="0" xfId="0" applyNumberFormat="1" applyFont="1"/>
    <xf numFmtId="49" fontId="11" fillId="0" borderId="0" xfId="0" applyNumberFormat="1" applyFont="1" applyAlignment="1">
      <alignment horizontal="center"/>
    </xf>
    <xf numFmtId="2" fontId="11" fillId="0" borderId="0" xfId="0" applyNumberFormat="1" applyFont="1" applyAlignment="1">
      <alignment horizontal="center"/>
    </xf>
    <xf numFmtId="2" fontId="0" fillId="0" borderId="0" xfId="0" applyNumberFormat="1" applyAlignment="1">
      <alignment horizontal="center"/>
    </xf>
    <xf numFmtId="43" fontId="11" fillId="0" borderId="0" xfId="0" applyNumberFormat="1" applyFont="1" applyAlignment="1">
      <alignment horizontal="center"/>
    </xf>
    <xf numFmtId="43" fontId="10" fillId="0" borderId="0" xfId="0" applyNumberFormat="1" applyFont="1" applyAlignment="1">
      <alignment horizontal="center"/>
    </xf>
    <xf numFmtId="164" fontId="10" fillId="0" borderId="0" xfId="1" applyNumberFormat="1" applyFont="1" applyBorder="1"/>
    <xf numFmtId="2" fontId="10" fillId="0" borderId="4" xfId="0" applyNumberFormat="1" applyFont="1" applyBorder="1" applyAlignment="1">
      <alignment horizontal="center" vertical="center" wrapText="1"/>
    </xf>
    <xf numFmtId="166" fontId="10" fillId="0" borderId="4" xfId="0" applyNumberFormat="1" applyFont="1" applyBorder="1" applyAlignment="1">
      <alignment horizontal="center" vertical="center" wrapText="1"/>
    </xf>
    <xf numFmtId="43" fontId="10" fillId="0" borderId="4" xfId="0" applyNumberFormat="1" applyFont="1" applyBorder="1" applyAlignment="1">
      <alignment horizontal="center" vertical="center" wrapText="1"/>
    </xf>
    <xf numFmtId="164" fontId="10" fillId="0" borderId="4" xfId="1" applyNumberFormat="1" applyFont="1" applyFill="1" applyBorder="1" applyAlignment="1">
      <alignment horizontal="center" vertical="center" wrapText="1"/>
    </xf>
    <xf numFmtId="164" fontId="10" fillId="0" borderId="4" xfId="1" applyNumberFormat="1" applyFont="1" applyBorder="1" applyAlignment="1">
      <alignment horizontal="center" vertical="center" wrapText="1"/>
    </xf>
    <xf numFmtId="0" fontId="10" fillId="0" borderId="4" xfId="0" applyFont="1" applyBorder="1" applyAlignment="1">
      <alignment horizontal="center" vertical="center" wrapText="1"/>
    </xf>
    <xf numFmtId="164" fontId="13" fillId="0" borderId="4" xfId="0" applyNumberFormat="1" applyFont="1" applyBorder="1" applyAlignment="1">
      <alignment horizontal="center" vertical="center" wrapText="1"/>
    </xf>
    <xf numFmtId="164" fontId="10" fillId="0" borderId="4" xfId="0" applyNumberFormat="1" applyFont="1" applyBorder="1" applyAlignment="1">
      <alignment horizontal="center" vertical="center" wrapText="1"/>
    </xf>
    <xf numFmtId="165" fontId="10" fillId="0" borderId="4" xfId="0" applyNumberFormat="1" applyFont="1" applyBorder="1" applyAlignment="1">
      <alignment horizontal="center" vertical="center" wrapText="1"/>
    </xf>
    <xf numFmtId="0" fontId="0" fillId="3" borderId="4" xfId="0" applyFill="1" applyBorder="1"/>
    <xf numFmtId="49" fontId="0" fillId="3" borderId="4" xfId="0" applyNumberFormat="1" applyFill="1" applyBorder="1"/>
    <xf numFmtId="2" fontId="0" fillId="3" borderId="4" xfId="0" applyNumberFormat="1" applyFill="1" applyBorder="1"/>
    <xf numFmtId="166" fontId="0" fillId="3" borderId="4" xfId="0" applyNumberFormat="1" applyFill="1" applyBorder="1"/>
    <xf numFmtId="43" fontId="0" fillId="3" borderId="4" xfId="0" applyNumberFormat="1" applyFill="1" applyBorder="1"/>
    <xf numFmtId="164" fontId="0" fillId="3" borderId="4" xfId="1" applyNumberFormat="1" applyFont="1" applyFill="1" applyBorder="1"/>
    <xf numFmtId="164" fontId="0" fillId="3" borderId="4" xfId="0" applyNumberFormat="1" applyFill="1" applyBorder="1"/>
    <xf numFmtId="165" fontId="0" fillId="3" borderId="4" xfId="0" applyNumberFormat="1" applyFill="1" applyBorder="1"/>
    <xf numFmtId="0" fontId="0" fillId="3" borderId="0" xfId="0" applyFill="1"/>
    <xf numFmtId="49" fontId="0" fillId="2" borderId="4" xfId="0" applyNumberFormat="1" applyFill="1" applyBorder="1" applyAlignment="1">
      <alignment wrapText="1"/>
    </xf>
    <xf numFmtId="2" fontId="3" fillId="2" borderId="4" xfId="0" applyNumberFormat="1" applyFont="1" applyFill="1" applyBorder="1" applyProtection="1">
      <protection locked="0"/>
    </xf>
    <xf numFmtId="167" fontId="3" fillId="2" borderId="4" xfId="0" applyNumberFormat="1" applyFont="1" applyFill="1" applyBorder="1" applyProtection="1">
      <protection locked="0"/>
    </xf>
    <xf numFmtId="1" fontId="3" fillId="2" borderId="4" xfId="0" applyNumberFormat="1" applyFont="1" applyFill="1" applyBorder="1" applyProtection="1">
      <protection locked="0"/>
    </xf>
    <xf numFmtId="166" fontId="3" fillId="0" borderId="4" xfId="0" applyNumberFormat="1" applyFont="1" applyBorder="1"/>
    <xf numFmtId="166" fontId="3" fillId="2" borderId="4" xfId="0" applyNumberFormat="1" applyFont="1" applyFill="1" applyBorder="1" applyProtection="1">
      <protection locked="0"/>
    </xf>
    <xf numFmtId="168" fontId="3" fillId="0" borderId="4" xfId="0" applyNumberFormat="1" applyFont="1" applyBorder="1"/>
    <xf numFmtId="10" fontId="3" fillId="2" borderId="4" xfId="0" applyNumberFormat="1" applyFont="1" applyFill="1" applyBorder="1" applyProtection="1">
      <protection locked="0"/>
    </xf>
    <xf numFmtId="164" fontId="3" fillId="0" borderId="4" xfId="1" applyNumberFormat="1" applyFont="1" applyBorder="1"/>
    <xf numFmtId="168" fontId="3" fillId="2" borderId="4" xfId="0" applyNumberFormat="1" applyFont="1" applyFill="1" applyBorder="1" applyAlignment="1" applyProtection="1">
      <alignment horizontal="center"/>
      <protection locked="0"/>
    </xf>
    <xf numFmtId="2" fontId="3" fillId="0" borderId="4" xfId="0" applyNumberFormat="1" applyFont="1" applyBorder="1"/>
    <xf numFmtId="164" fontId="3" fillId="0" borderId="4" xfId="1" applyNumberFormat="1" applyFont="1" applyFill="1" applyBorder="1"/>
    <xf numFmtId="3" fontId="3" fillId="5" borderId="4" xfId="1" applyNumberFormat="1" applyFont="1" applyFill="1" applyBorder="1"/>
    <xf numFmtId="164" fontId="3" fillId="0" borderId="4" xfId="1" applyNumberFormat="1" applyFont="1" applyFill="1" applyBorder="1" applyProtection="1">
      <protection locked="0"/>
    </xf>
    <xf numFmtId="0" fontId="3" fillId="0" borderId="4" xfId="0" applyFont="1" applyBorder="1" applyAlignment="1">
      <alignment horizontal="center" vertical="center" wrapText="1"/>
    </xf>
    <xf numFmtId="164" fontId="3" fillId="0" borderId="4" xfId="1" applyNumberFormat="1" applyFont="1" applyFill="1" applyBorder="1" applyAlignment="1" applyProtection="1">
      <alignment wrapText="1"/>
    </xf>
    <xf numFmtId="164" fontId="3" fillId="0" borderId="4" xfId="1" applyNumberFormat="1" applyFont="1" applyFill="1" applyBorder="1" applyProtection="1"/>
    <xf numFmtId="164" fontId="3" fillId="6" borderId="4" xfId="0" applyNumberFormat="1" applyFont="1" applyFill="1" applyBorder="1" applyAlignment="1">
      <alignment horizontal="center"/>
    </xf>
    <xf numFmtId="165" fontId="3" fillId="0" borderId="4" xfId="0" applyNumberFormat="1" applyFont="1" applyBorder="1" applyAlignment="1">
      <alignment horizontal="center"/>
    </xf>
    <xf numFmtId="0" fontId="0" fillId="6" borderId="0" xfId="0" applyFill="1"/>
    <xf numFmtId="0" fontId="14" fillId="6" borderId="0" xfId="0" applyFont="1" applyFill="1"/>
    <xf numFmtId="3" fontId="3" fillId="0" borderId="4" xfId="1" applyNumberFormat="1" applyFont="1" applyFill="1" applyBorder="1"/>
    <xf numFmtId="164" fontId="0" fillId="6" borderId="0" xfId="0" applyNumberFormat="1" applyFill="1"/>
    <xf numFmtId="49" fontId="0" fillId="0" borderId="0" xfId="0" applyNumberFormat="1"/>
    <xf numFmtId="169" fontId="5" fillId="0" borderId="0" xfId="0" applyNumberFormat="1" applyFont="1" applyAlignment="1">
      <alignment horizontal="center"/>
    </xf>
    <xf numFmtId="43" fontId="5" fillId="0" borderId="0" xfId="0" applyNumberFormat="1" applyFont="1"/>
    <xf numFmtId="0" fontId="0" fillId="4" borderId="5" xfId="0" applyFill="1" applyBorder="1" applyAlignment="1" applyProtection="1">
      <alignment horizontal="left" vertical="top" wrapText="1"/>
      <protection locked="0"/>
    </xf>
    <xf numFmtId="0" fontId="0" fillId="4" borderId="6" xfId="0" applyFill="1" applyBorder="1" applyAlignment="1" applyProtection="1">
      <alignment horizontal="left" vertical="top" wrapText="1"/>
      <protection locked="0"/>
    </xf>
    <xf numFmtId="0" fontId="0" fillId="4" borderId="7" xfId="0" applyFill="1" applyBorder="1" applyAlignment="1" applyProtection="1">
      <alignment horizontal="left" vertical="top" wrapText="1"/>
      <protection locked="0"/>
    </xf>
    <xf numFmtId="0" fontId="0" fillId="4" borderId="8" xfId="0" applyFill="1" applyBorder="1" applyAlignment="1" applyProtection="1">
      <alignment horizontal="left" vertical="top" wrapText="1"/>
      <protection locked="0"/>
    </xf>
    <xf numFmtId="0" fontId="0" fillId="4" borderId="0" xfId="0" applyFill="1" applyAlignment="1" applyProtection="1">
      <alignment horizontal="left" vertical="top" wrapText="1"/>
      <protection locked="0"/>
    </xf>
    <xf numFmtId="0" fontId="0" fillId="4" borderId="9" xfId="0" applyFill="1" applyBorder="1" applyAlignment="1" applyProtection="1">
      <alignment horizontal="left" vertical="top" wrapText="1"/>
      <protection locked="0"/>
    </xf>
    <xf numFmtId="2" fontId="15" fillId="0" borderId="0" xfId="0" applyNumberFormat="1" applyFont="1" applyAlignment="1">
      <alignment horizontal="right"/>
    </xf>
    <xf numFmtId="2" fontId="15" fillId="0" borderId="0" xfId="0" applyNumberFormat="1" applyFont="1"/>
    <xf numFmtId="0" fontId="0" fillId="0" borderId="0" xfId="0" applyAlignment="1">
      <alignment horizontal="center"/>
    </xf>
    <xf numFmtId="49" fontId="5" fillId="0" borderId="0" xfId="0" applyNumberFormat="1" applyFont="1"/>
    <xf numFmtId="0" fontId="0" fillId="4" borderId="8" xfId="0" applyFill="1" applyBorder="1" applyAlignment="1">
      <alignment wrapText="1"/>
    </xf>
    <xf numFmtId="0" fontId="0" fillId="4" borderId="0" xfId="0" applyFill="1" applyAlignment="1">
      <alignment wrapText="1"/>
    </xf>
    <xf numFmtId="0" fontId="0" fillId="4" borderId="9" xfId="0" applyFill="1" applyBorder="1" applyAlignment="1">
      <alignment wrapText="1"/>
    </xf>
    <xf numFmtId="0" fontId="0" fillId="4" borderId="10" xfId="0" applyFill="1" applyBorder="1" applyAlignment="1">
      <alignment wrapText="1"/>
    </xf>
    <xf numFmtId="0" fontId="0" fillId="4" borderId="1" xfId="0" applyFill="1" applyBorder="1" applyAlignment="1">
      <alignment wrapText="1"/>
    </xf>
    <xf numFmtId="0" fontId="0" fillId="4" borderId="11" xfId="0" applyFill="1" applyBorder="1" applyAlignment="1">
      <alignment wrapText="1"/>
    </xf>
    <xf numFmtId="0" fontId="0" fillId="0" borderId="0" xfId="0" applyAlignment="1">
      <alignment horizontal="left"/>
    </xf>
    <xf numFmtId="0" fontId="3" fillId="8" borderId="0" xfId="0" applyFont="1" applyFill="1"/>
    <xf numFmtId="0" fontId="0" fillId="8" borderId="0" xfId="0" applyFill="1"/>
    <xf numFmtId="0" fontId="0" fillId="0" borderId="0" xfId="0" applyAlignment="1">
      <alignment horizontal="center" vertical="top" wrapText="1"/>
    </xf>
    <xf numFmtId="0" fontId="5" fillId="0" borderId="4" xfId="0" applyFont="1" applyBorder="1" applyAlignment="1">
      <alignment horizontal="center" vertical="center" wrapText="1"/>
    </xf>
    <xf numFmtId="0" fontId="5" fillId="0" borderId="4" xfId="0" applyFont="1" applyBorder="1" applyAlignment="1">
      <alignment horizontal="center" vertical="top" wrapText="1"/>
    </xf>
    <xf numFmtId="20" fontId="3" fillId="2" borderId="4" xfId="0" applyNumberFormat="1" applyFont="1" applyFill="1" applyBorder="1" applyAlignment="1" applyProtection="1">
      <alignment horizontal="center" vertical="top"/>
      <protection locked="0"/>
    </xf>
    <xf numFmtId="1" fontId="3" fillId="0" borderId="4" xfId="0" applyNumberFormat="1" applyFont="1" applyBorder="1" applyAlignment="1">
      <alignment horizontal="center" vertical="top"/>
    </xf>
    <xf numFmtId="3" fontId="3" fillId="2" borderId="4" xfId="0" applyNumberFormat="1" applyFont="1" applyFill="1" applyBorder="1" applyAlignment="1" applyProtection="1">
      <alignment horizontal="center" vertical="top"/>
      <protection locked="0"/>
    </xf>
    <xf numFmtId="0" fontId="3" fillId="0" borderId="4" xfId="0" applyFont="1" applyBorder="1" applyAlignment="1">
      <alignment horizontal="center" vertical="top"/>
    </xf>
    <xf numFmtId="168" fontId="3" fillId="0" borderId="4" xfId="2" applyNumberFormat="1" applyFont="1" applyBorder="1" applyAlignment="1">
      <alignment horizontal="center" vertical="top"/>
    </xf>
    <xf numFmtId="0" fontId="3" fillId="8" borderId="0" xfId="0" applyFont="1" applyFill="1" applyAlignment="1">
      <alignment horizontal="left"/>
    </xf>
    <xf numFmtId="0" fontId="0" fillId="8" borderId="0" xfId="0" applyFill="1" applyAlignment="1">
      <alignment horizontal="center" vertical="top"/>
    </xf>
    <xf numFmtId="0" fontId="0" fillId="8" borderId="0" xfId="0" applyFill="1" applyAlignment="1">
      <alignment horizontal="left"/>
    </xf>
    <xf numFmtId="1" fontId="0" fillId="0" borderId="4" xfId="0" applyNumberFormat="1" applyBorder="1" applyAlignment="1">
      <alignment horizontal="center"/>
    </xf>
    <xf numFmtId="1" fontId="3" fillId="0" borderId="4" xfId="0" applyNumberFormat="1" applyFont="1" applyBorder="1" applyAlignment="1">
      <alignment horizontal="center"/>
    </xf>
    <xf numFmtId="20" fontId="3" fillId="9" borderId="4" xfId="0" applyNumberFormat="1" applyFont="1" applyFill="1" applyBorder="1" applyAlignment="1" applyProtection="1">
      <alignment horizontal="center" vertical="top"/>
      <protection locked="0"/>
    </xf>
    <xf numFmtId="0" fontId="3" fillId="9" borderId="4" xfId="0" applyFont="1" applyFill="1" applyBorder="1" applyAlignment="1" applyProtection="1">
      <alignment horizontal="center" vertical="top"/>
      <protection locked="0"/>
    </xf>
    <xf numFmtId="1" fontId="3" fillId="0" borderId="4" xfId="0" applyNumberFormat="1" applyFont="1" applyBorder="1" applyAlignment="1" applyProtection="1">
      <alignment horizontal="center" vertical="top"/>
      <protection locked="0"/>
    </xf>
    <xf numFmtId="41" fontId="3" fillId="0" borderId="4" xfId="1" applyNumberFormat="1" applyFont="1" applyBorder="1" applyAlignment="1">
      <alignment horizontal="center" vertical="top"/>
    </xf>
    <xf numFmtId="0" fontId="20" fillId="0" borderId="0" xfId="0" applyFont="1"/>
    <xf numFmtId="0" fontId="22" fillId="3" borderId="0" xfId="0" applyFont="1" applyFill="1"/>
    <xf numFmtId="0" fontId="0" fillId="0" borderId="21" xfId="0" applyBorder="1"/>
    <xf numFmtId="0" fontId="25" fillId="0" borderId="23" xfId="0" applyFont="1" applyBorder="1" applyAlignment="1">
      <alignment horizontal="center" vertical="center"/>
    </xf>
    <xf numFmtId="0" fontId="0" fillId="4" borderId="6" xfId="0" applyFill="1" applyBorder="1" applyAlignment="1">
      <alignment horizontal="center"/>
    </xf>
    <xf numFmtId="0" fontId="0" fillId="4" borderId="15" xfId="0" applyFill="1" applyBorder="1" applyAlignment="1">
      <alignment horizontal="center"/>
    </xf>
    <xf numFmtId="0" fontId="0" fillId="4" borderId="0" xfId="0" applyFill="1" applyAlignment="1">
      <alignment horizontal="center"/>
    </xf>
    <xf numFmtId="0" fontId="24" fillId="4" borderId="0" xfId="0" applyFont="1" applyFill="1" applyAlignment="1">
      <alignment horizontal="center"/>
    </xf>
    <xf numFmtId="0" fontId="15" fillId="4" borderId="15" xfId="0" applyFont="1" applyFill="1" applyBorder="1" applyAlignment="1">
      <alignment horizontal="center"/>
    </xf>
    <xf numFmtId="0" fontId="24" fillId="4" borderId="4" xfId="0" applyFont="1" applyFill="1" applyBorder="1" applyAlignment="1">
      <alignment horizontal="center"/>
    </xf>
    <xf numFmtId="164" fontId="0" fillId="0" borderId="0" xfId="1" applyNumberFormat="1" applyFont="1" applyAlignment="1">
      <alignment horizontal="center"/>
    </xf>
    <xf numFmtId="164" fontId="5" fillId="0" borderId="0" xfId="1" applyNumberFormat="1" applyFont="1" applyAlignment="1">
      <alignment horizontal="center"/>
    </xf>
    <xf numFmtId="0" fontId="3" fillId="2" borderId="4" xfId="0" applyFont="1" applyFill="1" applyBorder="1" applyAlignment="1" applyProtection="1">
      <alignment horizontal="center" wrapText="1"/>
      <protection locked="0"/>
    </xf>
    <xf numFmtId="164" fontId="3" fillId="12" borderId="4" xfId="1" applyNumberFormat="1" applyFont="1" applyFill="1" applyBorder="1"/>
    <xf numFmtId="0" fontId="29" fillId="0" borderId="4" xfId="0" applyFont="1" applyBorder="1" applyAlignment="1">
      <alignment horizontal="center"/>
    </xf>
    <xf numFmtId="0" fontId="29" fillId="0" borderId="4" xfId="0" applyFont="1" applyBorder="1" applyAlignment="1">
      <alignment horizontal="center" wrapText="1"/>
    </xf>
    <xf numFmtId="14" fontId="30" fillId="0" borderId="4" xfId="0" applyNumberFormat="1" applyFont="1" applyBorder="1" applyAlignment="1">
      <alignment horizontal="center"/>
    </xf>
    <xf numFmtId="171" fontId="30" fillId="0" borderId="4" xfId="0" quotePrefix="1" applyNumberFormat="1" applyFont="1" applyBorder="1" applyAlignment="1">
      <alignment horizontal="center"/>
    </xf>
    <xf numFmtId="0" fontId="10" fillId="0" borderId="4" xfId="0" applyFont="1" applyBorder="1" applyAlignment="1">
      <alignment wrapText="1"/>
    </xf>
    <xf numFmtId="0" fontId="31" fillId="0" borderId="0" xfId="0" applyFont="1"/>
    <xf numFmtId="14" fontId="10" fillId="0" borderId="4" xfId="0" applyNumberFormat="1" applyFont="1" applyBorder="1" applyAlignment="1">
      <alignment horizontal="center"/>
    </xf>
    <xf numFmtId="2" fontId="5" fillId="0" borderId="0" xfId="0" applyNumberFormat="1" applyFont="1" applyAlignment="1">
      <alignment horizontal="center"/>
    </xf>
    <xf numFmtId="2" fontId="6" fillId="0" borderId="0" xfId="0" applyNumberFormat="1" applyFont="1" applyAlignment="1">
      <alignment horizontal="center"/>
    </xf>
    <xf numFmtId="0" fontId="3" fillId="0" borderId="0" xfId="0" applyFont="1" applyAlignment="1">
      <alignment horizontal="center"/>
    </xf>
    <xf numFmtId="49" fontId="5" fillId="0" borderId="0" xfId="0" applyNumberFormat="1" applyFont="1" applyAlignment="1">
      <alignment horizontal="center"/>
    </xf>
    <xf numFmtId="2" fontId="3" fillId="0" borderId="0" xfId="0" applyNumberFormat="1" applyFont="1" applyAlignment="1">
      <alignment horizontal="center"/>
    </xf>
    <xf numFmtId="164" fontId="5" fillId="0" borderId="0" xfId="1" applyNumberFormat="1" applyFont="1" applyAlignment="1"/>
    <xf numFmtId="164" fontId="33" fillId="0" borderId="0" xfId="1" applyNumberFormat="1" applyFont="1" applyAlignment="1">
      <alignment horizontal="center"/>
    </xf>
    <xf numFmtId="0" fontId="3" fillId="2" borderId="4" xfId="0" applyFont="1" applyFill="1" applyBorder="1" applyAlignment="1" applyProtection="1">
      <alignment horizontal="center"/>
      <protection locked="0"/>
    </xf>
    <xf numFmtId="0" fontId="0" fillId="0" borderId="4" xfId="0" applyBorder="1" applyAlignment="1">
      <alignment horizontal="center"/>
    </xf>
    <xf numFmtId="10" fontId="0" fillId="0" borderId="0" xfId="0" applyNumberFormat="1"/>
    <xf numFmtId="1" fontId="7" fillId="2" borderId="1" xfId="1" applyNumberFormat="1" applyFont="1" applyFill="1" applyBorder="1" applyAlignment="1" applyProtection="1">
      <alignment horizontal="left"/>
      <protection locked="0"/>
    </xf>
    <xf numFmtId="0" fontId="3" fillId="2" borderId="4" xfId="0" applyFont="1" applyFill="1" applyBorder="1" applyAlignment="1" applyProtection="1">
      <alignment horizontal="left" wrapText="1"/>
      <protection locked="0"/>
    </xf>
    <xf numFmtId="0" fontId="3" fillId="2" borderId="4" xfId="0" applyFont="1" applyFill="1" applyBorder="1" applyAlignment="1" applyProtection="1">
      <alignment wrapText="1"/>
      <protection locked="0"/>
    </xf>
    <xf numFmtId="0" fontId="7" fillId="2" borderId="1" xfId="0" applyFont="1" applyFill="1" applyBorder="1" applyAlignment="1" applyProtection="1">
      <alignment horizontal="center"/>
      <protection locked="0"/>
    </xf>
    <xf numFmtId="49" fontId="7" fillId="2" borderId="2" xfId="0" applyNumberFormat="1" applyFont="1" applyFill="1" applyBorder="1" applyAlignment="1" applyProtection="1">
      <alignment horizontal="center"/>
      <protection locked="0"/>
    </xf>
    <xf numFmtId="0" fontId="7" fillId="2" borderId="2" xfId="0" applyFont="1" applyFill="1" applyBorder="1" applyAlignment="1" applyProtection="1">
      <alignment horizontal="center"/>
      <protection locked="0"/>
    </xf>
    <xf numFmtId="49" fontId="10" fillId="0" borderId="4" xfId="0" applyNumberFormat="1" applyFont="1" applyBorder="1" applyAlignment="1">
      <alignment horizontal="center" vertical="center" wrapText="1"/>
    </xf>
    <xf numFmtId="10" fontId="3" fillId="18" borderId="4" xfId="1" applyNumberFormat="1" applyFont="1" applyFill="1" applyBorder="1"/>
    <xf numFmtId="3" fontId="3" fillId="0" borderId="4" xfId="0" applyNumberFormat="1" applyFont="1" applyBorder="1"/>
    <xf numFmtId="0" fontId="25" fillId="0" borderId="23" xfId="0" applyFont="1" applyBorder="1" applyAlignment="1">
      <alignment horizontal="center" vertical="center" wrapText="1"/>
    </xf>
    <xf numFmtId="2" fontId="38" fillId="0" borderId="0" xfId="0" applyNumberFormat="1" applyFont="1" applyAlignment="1">
      <alignment horizontal="center"/>
    </xf>
    <xf numFmtId="0" fontId="7" fillId="0" borderId="0" xfId="0" applyFont="1" applyAlignment="1" applyProtection="1">
      <alignment horizontal="center"/>
      <protection locked="0"/>
    </xf>
    <xf numFmtId="49" fontId="7" fillId="0" borderId="0" xfId="0" applyNumberFormat="1" applyFont="1" applyAlignment="1" applyProtection="1">
      <alignment horizontal="center"/>
      <protection locked="0"/>
    </xf>
    <xf numFmtId="2" fontId="3" fillId="0" borderId="0" xfId="0" applyNumberFormat="1" applyFont="1" applyAlignment="1">
      <alignment horizontal="left"/>
    </xf>
    <xf numFmtId="2" fontId="3" fillId="0" borderId="0" xfId="0" applyNumberFormat="1" applyFont="1" applyAlignment="1">
      <alignment horizontal="right"/>
    </xf>
    <xf numFmtId="2" fontId="40" fillId="0" borderId="0" xfId="0" applyNumberFormat="1" applyFont="1" applyAlignment="1">
      <alignment horizontal="right"/>
    </xf>
    <xf numFmtId="49" fontId="0" fillId="4" borderId="0" xfId="0" applyNumberFormat="1" applyFill="1"/>
    <xf numFmtId="2" fontId="0" fillId="4" borderId="1" xfId="0" applyNumberFormat="1" applyFill="1" applyBorder="1"/>
    <xf numFmtId="49" fontId="0" fillId="4" borderId="2" xfId="0" applyNumberFormat="1" applyFill="1" applyBorder="1"/>
    <xf numFmtId="2" fontId="0" fillId="4" borderId="2" xfId="0" applyNumberFormat="1" applyFill="1" applyBorder="1"/>
    <xf numFmtId="49" fontId="0" fillId="4" borderId="1" xfId="0" applyNumberFormat="1" applyFill="1" applyBorder="1"/>
    <xf numFmtId="0" fontId="5" fillId="0" borderId="0" xfId="0" applyFont="1" applyAlignment="1" applyProtection="1">
      <alignment horizontal="right"/>
      <protection locked="0"/>
    </xf>
    <xf numFmtId="3" fontId="7" fillId="0" borderId="0" xfId="0" applyNumberFormat="1" applyFont="1" applyAlignment="1" applyProtection="1">
      <alignment horizontal="right"/>
      <protection locked="0"/>
    </xf>
    <xf numFmtId="0" fontId="34" fillId="0" borderId="0" xfId="0" applyFont="1" applyAlignment="1">
      <alignment wrapText="1"/>
    </xf>
    <xf numFmtId="0" fontId="5" fillId="0" borderId="0" xfId="0" applyFont="1"/>
    <xf numFmtId="164" fontId="33" fillId="0" borderId="0" xfId="1" applyNumberFormat="1" applyFont="1" applyAlignment="1"/>
    <xf numFmtId="164" fontId="33" fillId="0" borderId="0" xfId="1" applyNumberFormat="1" applyFont="1" applyAlignment="1">
      <alignment vertical="center" wrapText="1"/>
    </xf>
    <xf numFmtId="164" fontId="3" fillId="4" borderId="26" xfId="1" applyNumberFormat="1" applyFont="1" applyFill="1" applyBorder="1" applyAlignment="1">
      <alignment horizontal="center" vertical="center"/>
    </xf>
    <xf numFmtId="164" fontId="33" fillId="12" borderId="26" xfId="1" applyNumberFormat="1" applyFont="1" applyFill="1" applyBorder="1" applyAlignment="1">
      <alignment horizontal="center" vertical="center"/>
    </xf>
    <xf numFmtId="164" fontId="3" fillId="18" borderId="26" xfId="1" applyNumberFormat="1" applyFont="1" applyFill="1" applyBorder="1" applyAlignment="1">
      <alignment horizontal="center" vertical="center"/>
    </xf>
    <xf numFmtId="164" fontId="3" fillId="11" borderId="26" xfId="1" applyNumberFormat="1" applyFont="1" applyFill="1" applyBorder="1" applyAlignment="1">
      <alignment horizontal="center" vertical="center"/>
    </xf>
    <xf numFmtId="164" fontId="33" fillId="15" borderId="26" xfId="1" applyNumberFormat="1" applyFont="1" applyFill="1" applyBorder="1" applyAlignment="1">
      <alignment horizontal="center" vertical="center"/>
    </xf>
    <xf numFmtId="164" fontId="33" fillId="16" borderId="26" xfId="1" applyNumberFormat="1" applyFont="1" applyFill="1" applyBorder="1" applyAlignment="1">
      <alignment horizontal="center" vertical="center"/>
    </xf>
    <xf numFmtId="164" fontId="33" fillId="17" borderId="26" xfId="1" applyNumberFormat="1" applyFont="1" applyFill="1" applyBorder="1" applyAlignment="1">
      <alignment horizontal="center" vertical="center"/>
    </xf>
    <xf numFmtId="164" fontId="5" fillId="0" borderId="0" xfId="1" applyNumberFormat="1" applyFont="1" applyFill="1" applyAlignment="1">
      <alignment vertical="top" wrapText="1"/>
    </xf>
    <xf numFmtId="166" fontId="0" fillId="0" borderId="0" xfId="0" applyNumberFormat="1"/>
    <xf numFmtId="164" fontId="1" fillId="0" borderId="0" xfId="1" applyNumberFormat="1"/>
    <xf numFmtId="166" fontId="5" fillId="0" borderId="0" xfId="0" applyNumberFormat="1" applyFont="1" applyAlignment="1">
      <alignment horizontal="centerContinuous"/>
    </xf>
    <xf numFmtId="164" fontId="0" fillId="0" borderId="0" xfId="1" applyNumberFormat="1" applyFont="1" applyBorder="1" applyAlignment="1">
      <alignment horizontal="centerContinuous"/>
    </xf>
    <xf numFmtId="0" fontId="1" fillId="0" borderId="0" xfId="1" applyNumberFormat="1"/>
    <xf numFmtId="164" fontId="1" fillId="0" borderId="0" xfId="1" applyNumberFormat="1" applyBorder="1"/>
    <xf numFmtId="2" fontId="6" fillId="0" borderId="0" xfId="0" applyNumberFormat="1" applyFont="1" applyAlignment="1">
      <alignment horizontal="centerContinuous"/>
    </xf>
    <xf numFmtId="43" fontId="6" fillId="0" borderId="0" xfId="0" applyNumberFormat="1" applyFont="1"/>
    <xf numFmtId="43" fontId="6" fillId="0" borderId="0" xfId="0" applyNumberFormat="1" applyFont="1" applyAlignment="1">
      <alignment horizontal="centerContinuous"/>
    </xf>
    <xf numFmtId="43" fontId="42" fillId="0" borderId="0" xfId="0" applyNumberFormat="1" applyFont="1" applyAlignment="1">
      <alignment horizontal="centerContinuous"/>
    </xf>
    <xf numFmtId="172" fontId="7" fillId="0" borderId="0" xfId="0" quotePrefix="1" applyNumberFormat="1" applyFont="1" applyAlignment="1">
      <alignment horizontal="center"/>
    </xf>
    <xf numFmtId="0" fontId="0" fillId="0" borderId="2" xfId="0" applyBorder="1" applyAlignment="1" applyProtection="1">
      <alignment horizontal="center"/>
      <protection locked="0"/>
    </xf>
    <xf numFmtId="2" fontId="14" fillId="0" borderId="0" xfId="0" applyNumberFormat="1" applyFont="1"/>
    <xf numFmtId="164" fontId="1" fillId="0" borderId="0" xfId="1" applyNumberFormat="1" applyFill="1"/>
    <xf numFmtId="166" fontId="11" fillId="0" borderId="0" xfId="0" applyNumberFormat="1" applyFont="1" applyAlignment="1">
      <alignment horizontal="center"/>
    </xf>
    <xf numFmtId="2" fontId="10" fillId="0" borderId="27" xfId="0" applyNumberFormat="1" applyFont="1" applyBorder="1" applyAlignment="1">
      <alignment horizontal="center" vertical="center" wrapText="1"/>
    </xf>
    <xf numFmtId="166" fontId="10" fillId="0" borderId="27" xfId="0" applyNumberFormat="1" applyFont="1" applyBorder="1" applyAlignment="1">
      <alignment horizontal="center" vertical="center" wrapText="1"/>
    </xf>
    <xf numFmtId="43" fontId="10" fillId="0" borderId="27" xfId="0" applyNumberFormat="1" applyFont="1" applyBorder="1" applyAlignment="1">
      <alignment horizontal="center" vertical="center" wrapText="1"/>
    </xf>
    <xf numFmtId="164" fontId="10" fillId="0" borderId="27" xfId="1" applyNumberFormat="1" applyFont="1" applyFill="1" applyBorder="1" applyAlignment="1">
      <alignment horizontal="center" vertical="center" wrapText="1"/>
    </xf>
    <xf numFmtId="2" fontId="10" fillId="0" borderId="6" xfId="0" applyNumberFormat="1" applyFont="1" applyBorder="1" applyAlignment="1">
      <alignment horizontal="center" vertical="center" wrapText="1"/>
    </xf>
    <xf numFmtId="2" fontId="10" fillId="0" borderId="5" xfId="0" applyNumberFormat="1" applyFont="1" applyBorder="1" applyAlignment="1">
      <alignment horizontal="center" vertical="center" wrapText="1"/>
    </xf>
    <xf numFmtId="164" fontId="10" fillId="0" borderId="27" xfId="1" applyNumberFormat="1" applyFont="1" applyBorder="1" applyAlignment="1">
      <alignment horizontal="center" vertical="center" wrapText="1"/>
    </xf>
    <xf numFmtId="0" fontId="10" fillId="0" borderId="27" xfId="0" applyFont="1" applyBorder="1" applyAlignment="1">
      <alignment horizontal="center" vertical="center" wrapText="1"/>
    </xf>
    <xf numFmtId="164" fontId="13" fillId="0" borderId="27" xfId="0" applyNumberFormat="1" applyFont="1" applyBorder="1" applyAlignment="1">
      <alignment horizontal="center" vertical="center" wrapText="1"/>
    </xf>
    <xf numFmtId="164" fontId="10" fillId="0" borderId="27" xfId="0" applyNumberFormat="1" applyFont="1" applyBorder="1" applyAlignment="1">
      <alignment horizontal="center" vertical="center" wrapText="1"/>
    </xf>
    <xf numFmtId="165" fontId="10" fillId="0" borderId="27" xfId="0" applyNumberFormat="1" applyFont="1" applyBorder="1" applyAlignment="1">
      <alignment horizontal="center" vertical="center" wrapText="1"/>
    </xf>
    <xf numFmtId="49" fontId="0" fillId="3" borderId="28" xfId="0" applyNumberFormat="1" applyFill="1" applyBorder="1"/>
    <xf numFmtId="2" fontId="0" fillId="3" borderId="32" xfId="0" applyNumberFormat="1" applyFill="1" applyBorder="1"/>
    <xf numFmtId="166" fontId="0" fillId="3" borderId="32" xfId="0" applyNumberFormat="1" applyFill="1" applyBorder="1"/>
    <xf numFmtId="43" fontId="0" fillId="3" borderId="32" xfId="0" applyNumberFormat="1" applyFill="1" applyBorder="1"/>
    <xf numFmtId="164" fontId="1" fillId="3" borderId="32" xfId="1" applyNumberFormat="1" applyFill="1" applyBorder="1"/>
    <xf numFmtId="0" fontId="0" fillId="3" borderId="32" xfId="0" applyFill="1" applyBorder="1"/>
    <xf numFmtId="164" fontId="0" fillId="3" borderId="32" xfId="1" applyNumberFormat="1" applyFont="1" applyFill="1" applyBorder="1"/>
    <xf numFmtId="164" fontId="0" fillId="3" borderId="32" xfId="0" applyNumberFormat="1" applyFill="1" applyBorder="1"/>
    <xf numFmtId="165" fontId="0" fillId="3" borderId="33" xfId="0" applyNumberFormat="1" applyFill="1" applyBorder="1"/>
    <xf numFmtId="49" fontId="0" fillId="3" borderId="55" xfId="0" applyNumberFormat="1" applyFill="1" applyBorder="1"/>
    <xf numFmtId="2" fontId="0" fillId="3" borderId="14" xfId="0" applyNumberFormat="1" applyFill="1" applyBorder="1"/>
    <xf numFmtId="166" fontId="0" fillId="3" borderId="14" xfId="0" applyNumberFormat="1" applyFill="1" applyBorder="1"/>
    <xf numFmtId="43" fontId="0" fillId="3" borderId="14" xfId="0" applyNumberFormat="1" applyFill="1" applyBorder="1"/>
    <xf numFmtId="164" fontId="1" fillId="3" borderId="14" xfId="1" applyNumberFormat="1" applyFill="1" applyBorder="1"/>
    <xf numFmtId="0" fontId="0" fillId="3" borderId="14" xfId="0" applyFill="1" applyBorder="1"/>
    <xf numFmtId="164" fontId="0" fillId="3" borderId="14" xfId="1" applyNumberFormat="1" applyFont="1" applyFill="1" applyBorder="1"/>
    <xf numFmtId="164" fontId="0" fillId="3" borderId="14" xfId="0" applyNumberFormat="1" applyFill="1" applyBorder="1"/>
    <xf numFmtId="165" fontId="0" fillId="3" borderId="36" xfId="0" applyNumberFormat="1" applyFill="1" applyBorder="1"/>
    <xf numFmtId="49" fontId="0" fillId="0" borderId="55" xfId="0" applyNumberFormat="1" applyBorder="1" applyAlignment="1">
      <alignment wrapText="1"/>
    </xf>
    <xf numFmtId="167" fontId="3" fillId="0" borderId="17" xfId="0" applyNumberFormat="1" applyFont="1" applyBorder="1"/>
    <xf numFmtId="1" fontId="3" fillId="0" borderId="17" xfId="0" applyNumberFormat="1" applyFont="1" applyBorder="1"/>
    <xf numFmtId="166" fontId="3" fillId="0" borderId="18" xfId="0" applyNumberFormat="1" applyFont="1" applyBorder="1"/>
    <xf numFmtId="166" fontId="3" fillId="0" borderId="17" xfId="0" applyNumberFormat="1" applyFont="1" applyBorder="1"/>
    <xf numFmtId="168" fontId="3" fillId="5" borderId="17" xfId="0" applyNumberFormat="1" applyFont="1" applyFill="1" applyBorder="1"/>
    <xf numFmtId="168" fontId="3" fillId="2" borderId="17" xfId="0" applyNumberFormat="1" applyFont="1" applyFill="1" applyBorder="1" applyProtection="1">
      <protection locked="0"/>
    </xf>
    <xf numFmtId="3" fontId="3" fillId="0" borderId="4" xfId="1" applyNumberFormat="1" applyFont="1" applyBorder="1"/>
    <xf numFmtId="9" fontId="3" fillId="0" borderId="4" xfId="2" applyFont="1" applyBorder="1"/>
    <xf numFmtId="164" fontId="3" fillId="5" borderId="13" xfId="1" applyNumberFormat="1" applyFont="1" applyFill="1" applyBorder="1"/>
    <xf numFmtId="164" fontId="3" fillId="0" borderId="13" xfId="1" applyNumberFormat="1" applyFont="1" applyFill="1" applyBorder="1"/>
    <xf numFmtId="3" fontId="3" fillId="0" borderId="13" xfId="1" applyNumberFormat="1" applyFont="1" applyFill="1" applyBorder="1"/>
    <xf numFmtId="3" fontId="3" fillId="0" borderId="4" xfId="1" applyNumberFormat="1" applyFont="1" applyFill="1" applyBorder="1" applyAlignment="1">
      <alignment wrapText="1"/>
    </xf>
    <xf numFmtId="49" fontId="0" fillId="0" borderId="56" xfId="0" applyNumberFormat="1" applyBorder="1" applyAlignment="1">
      <alignment wrapText="1"/>
    </xf>
    <xf numFmtId="168" fontId="3" fillId="2" borderId="24" xfId="0" applyNumberFormat="1" applyFont="1" applyFill="1" applyBorder="1" applyProtection="1">
      <protection locked="0"/>
    </xf>
    <xf numFmtId="2" fontId="3" fillId="0" borderId="12" xfId="0" applyNumberFormat="1" applyFont="1" applyBorder="1"/>
    <xf numFmtId="3" fontId="3" fillId="0" borderId="12" xfId="1" applyNumberFormat="1" applyFont="1" applyFill="1" applyBorder="1"/>
    <xf numFmtId="0" fontId="5" fillId="0" borderId="12" xfId="0" applyFont="1" applyBorder="1" applyAlignment="1">
      <alignment horizontal="center" vertical="center" wrapText="1"/>
    </xf>
    <xf numFmtId="168" fontId="3" fillId="2" borderId="13" xfId="0" applyNumberFormat="1" applyFont="1" applyFill="1" applyBorder="1" applyProtection="1">
      <protection locked="0"/>
    </xf>
    <xf numFmtId="2" fontId="3" fillId="0" borderId="37" xfId="0" applyNumberFormat="1" applyFont="1" applyBorder="1"/>
    <xf numFmtId="3" fontId="3" fillId="0" borderId="38" xfId="1" applyNumberFormat="1" applyFont="1" applyFill="1" applyBorder="1"/>
    <xf numFmtId="164" fontId="14" fillId="6" borderId="0" xfId="1" applyNumberFormat="1" applyFont="1" applyFill="1"/>
    <xf numFmtId="9" fontId="3" fillId="0" borderId="0" xfId="2" quotePrefix="1" applyFont="1" applyBorder="1"/>
    <xf numFmtId="164" fontId="14" fillId="0" borderId="0" xfId="1" quotePrefix="1" applyNumberFormat="1" applyFont="1" applyBorder="1"/>
    <xf numFmtId="164" fontId="14" fillId="6" borderId="0" xfId="0" applyNumberFormat="1" applyFont="1" applyFill="1"/>
    <xf numFmtId="164" fontId="43" fillId="0" borderId="0" xfId="1" applyNumberFormat="1" applyFont="1" applyFill="1"/>
    <xf numFmtId="0" fontId="0" fillId="0" borderId="8" xfId="0" applyBorder="1"/>
    <xf numFmtId="0" fontId="0" fillId="0" borderId="60" xfId="0" applyBorder="1"/>
    <xf numFmtId="2" fontId="0" fillId="0" borderId="60" xfId="0" applyNumberFormat="1" applyBorder="1"/>
    <xf numFmtId="0" fontId="29" fillId="12" borderId="60" xfId="0" applyFont="1" applyFill="1" applyBorder="1" applyAlignment="1">
      <alignment wrapText="1"/>
    </xf>
    <xf numFmtId="164" fontId="33" fillId="0" borderId="60" xfId="1" applyNumberFormat="1" applyFont="1" applyBorder="1" applyAlignment="1">
      <alignment vertical="center" wrapText="1"/>
    </xf>
    <xf numFmtId="2" fontId="37" fillId="12" borderId="60" xfId="0" applyNumberFormat="1" applyFont="1" applyFill="1" applyBorder="1" applyAlignment="1">
      <alignment vertical="center" wrapText="1"/>
    </xf>
    <xf numFmtId="2" fontId="0" fillId="0" borderId="65" xfId="0" applyNumberFormat="1" applyBorder="1"/>
    <xf numFmtId="2" fontId="0" fillId="0" borderId="64" xfId="0" applyNumberFormat="1" applyBorder="1"/>
    <xf numFmtId="0" fontId="0" fillId="12" borderId="67" xfId="0" applyFill="1" applyBorder="1" applyAlignment="1">
      <alignment vertical="center" wrapText="1"/>
    </xf>
    <xf numFmtId="0" fontId="0" fillId="12" borderId="61" xfId="0" applyFill="1" applyBorder="1" applyAlignment="1">
      <alignment vertical="center" wrapText="1"/>
    </xf>
    <xf numFmtId="164" fontId="5" fillId="0" borderId="68" xfId="1" applyNumberFormat="1" applyFont="1" applyFill="1" applyBorder="1" applyAlignment="1">
      <alignment vertical="top" wrapText="1"/>
    </xf>
    <xf numFmtId="0" fontId="0" fillId="12" borderId="60" xfId="0" applyFill="1" applyBorder="1" applyAlignment="1">
      <alignment vertical="center" wrapText="1"/>
    </xf>
    <xf numFmtId="0" fontId="0" fillId="6" borderId="70" xfId="0" applyFill="1" applyBorder="1"/>
    <xf numFmtId="0" fontId="0" fillId="6" borderId="69" xfId="0" applyFill="1" applyBorder="1"/>
    <xf numFmtId="0" fontId="0" fillId="6" borderId="68" xfId="0" applyFill="1" applyBorder="1"/>
    <xf numFmtId="0" fontId="0" fillId="0" borderId="64" xfId="0" applyBorder="1"/>
    <xf numFmtId="0" fontId="0" fillId="6" borderId="62" xfId="0" applyFill="1" applyBorder="1"/>
    <xf numFmtId="0" fontId="0" fillId="6" borderId="60" xfId="0" applyFill="1" applyBorder="1"/>
    <xf numFmtId="0" fontId="0" fillId="6" borderId="61" xfId="0" applyFill="1" applyBorder="1"/>
    <xf numFmtId="164" fontId="0" fillId="0" borderId="71" xfId="0" applyNumberFormat="1" applyBorder="1"/>
    <xf numFmtId="43" fontId="0" fillId="0" borderId="71" xfId="0" applyNumberFormat="1" applyBorder="1"/>
    <xf numFmtId="0" fontId="0" fillId="0" borderId="71" xfId="0" applyBorder="1"/>
    <xf numFmtId="0" fontId="0" fillId="6" borderId="67" xfId="0" applyFill="1" applyBorder="1"/>
    <xf numFmtId="0" fontId="0" fillId="6" borderId="72" xfId="0" applyFill="1" applyBorder="1"/>
    <xf numFmtId="0" fontId="0" fillId="6" borderId="73" xfId="0" applyFill="1" applyBorder="1"/>
    <xf numFmtId="0" fontId="0" fillId="6" borderId="74" xfId="0" applyFill="1" applyBorder="1"/>
    <xf numFmtId="0" fontId="0" fillId="6" borderId="75" xfId="0" applyFill="1" applyBorder="1"/>
    <xf numFmtId="0" fontId="0" fillId="0" borderId="72" xfId="0" applyBorder="1"/>
    <xf numFmtId="0" fontId="0" fillId="0" borderId="73" xfId="0" applyBorder="1"/>
    <xf numFmtId="0" fontId="0" fillId="0" borderId="69" xfId="0" applyBorder="1"/>
    <xf numFmtId="0" fontId="0" fillId="0" borderId="75" xfId="0" applyBorder="1"/>
    <xf numFmtId="0" fontId="0" fillId="0" borderId="68" xfId="0" applyBorder="1"/>
    <xf numFmtId="0" fontId="0" fillId="0" borderId="63" xfId="0" applyBorder="1"/>
    <xf numFmtId="0" fontId="0" fillId="6" borderId="66" xfId="0" applyFill="1" applyBorder="1"/>
    <xf numFmtId="0" fontId="0" fillId="0" borderId="61" xfId="0" applyBorder="1"/>
    <xf numFmtId="165" fontId="3" fillId="0" borderId="13" xfId="0" applyNumberFormat="1" applyFont="1" applyBorder="1" applyAlignment="1">
      <alignment horizontal="center"/>
    </xf>
    <xf numFmtId="0" fontId="0" fillId="0" borderId="74" xfId="0" applyBorder="1"/>
    <xf numFmtId="0" fontId="0" fillId="6" borderId="71" xfId="0" applyFill="1" applyBorder="1"/>
    <xf numFmtId="0" fontId="0" fillId="6" borderId="76" xfId="0" applyFill="1" applyBorder="1"/>
    <xf numFmtId="0" fontId="14" fillId="6" borderId="60" xfId="0" applyFont="1" applyFill="1" applyBorder="1"/>
    <xf numFmtId="164" fontId="0" fillId="6" borderId="76" xfId="0" applyNumberFormat="1" applyFill="1" applyBorder="1"/>
    <xf numFmtId="0" fontId="0" fillId="6" borderId="77" xfId="0" applyFill="1" applyBorder="1"/>
    <xf numFmtId="0" fontId="14" fillId="6" borderId="61" xfId="0" applyFont="1" applyFill="1" applyBorder="1"/>
    <xf numFmtId="0" fontId="14" fillId="6" borderId="73" xfId="0" applyFont="1" applyFill="1" applyBorder="1"/>
    <xf numFmtId="0" fontId="14" fillId="6" borderId="72" xfId="0" applyFont="1" applyFill="1" applyBorder="1"/>
    <xf numFmtId="0" fontId="0" fillId="0" borderId="66" xfId="0" applyBorder="1"/>
    <xf numFmtId="164" fontId="33" fillId="0" borderId="68" xfId="1" applyNumberFormat="1" applyFont="1" applyBorder="1" applyAlignment="1"/>
    <xf numFmtId="2" fontId="0" fillId="0" borderId="68" xfId="0" applyNumberFormat="1" applyBorder="1"/>
    <xf numFmtId="164" fontId="3" fillId="12" borderId="78" xfId="1" applyNumberFormat="1" applyFont="1" applyFill="1" applyBorder="1" applyAlignment="1">
      <alignment horizontal="center" vertical="center"/>
    </xf>
    <xf numFmtId="164" fontId="33" fillId="12" borderId="80" xfId="1" applyNumberFormat="1" applyFont="1" applyFill="1" applyBorder="1" applyAlignment="1">
      <alignment horizontal="center" vertical="center"/>
    </xf>
    <xf numFmtId="164" fontId="3" fillId="12" borderId="79" xfId="1" applyNumberFormat="1" applyFont="1" applyFill="1" applyBorder="1" applyAlignment="1">
      <alignment horizontal="center" vertical="center"/>
    </xf>
    <xf numFmtId="164" fontId="33" fillId="12" borderId="81" xfId="1" applyNumberFormat="1" applyFont="1" applyFill="1" applyBorder="1" applyAlignment="1">
      <alignment horizontal="center" vertical="center"/>
    </xf>
    <xf numFmtId="164" fontId="33" fillId="12" borderId="8" xfId="1" applyNumberFormat="1" applyFont="1" applyFill="1" applyBorder="1" applyAlignment="1">
      <alignment horizontal="center" vertical="center"/>
    </xf>
    <xf numFmtId="164" fontId="33" fillId="0" borderId="75" xfId="1" applyNumberFormat="1" applyFont="1" applyBorder="1" applyAlignment="1">
      <alignment horizontal="center"/>
    </xf>
    <xf numFmtId="164" fontId="33" fillId="0" borderId="0" xfId="1" applyNumberFormat="1" applyFont="1" applyBorder="1" applyAlignment="1">
      <alignment vertical="center" wrapText="1"/>
    </xf>
    <xf numFmtId="164" fontId="33" fillId="0" borderId="68" xfId="1" applyNumberFormat="1" applyFont="1" applyBorder="1" applyAlignment="1">
      <alignment vertical="center" wrapText="1"/>
    </xf>
    <xf numFmtId="164" fontId="33" fillId="0" borderId="67" xfId="1" applyNumberFormat="1" applyFont="1" applyBorder="1" applyAlignment="1"/>
    <xf numFmtId="0" fontId="0" fillId="4" borderId="5" xfId="0" applyFill="1" applyBorder="1" applyAlignment="1" applyProtection="1">
      <alignment vertical="top" wrapText="1"/>
      <protection locked="0"/>
    </xf>
    <xf numFmtId="0" fontId="0" fillId="4" borderId="6" xfId="0" applyFill="1" applyBorder="1" applyAlignment="1" applyProtection="1">
      <alignment vertical="top" wrapText="1"/>
      <protection locked="0"/>
    </xf>
    <xf numFmtId="0" fontId="0" fillId="4" borderId="8" xfId="0" applyFill="1" applyBorder="1" applyAlignment="1" applyProtection="1">
      <alignment vertical="top" wrapText="1"/>
      <protection locked="0"/>
    </xf>
    <xf numFmtId="0" fontId="0" fillId="4" borderId="0" xfId="0" applyFill="1" applyAlignment="1" applyProtection="1">
      <alignment vertical="top" wrapText="1"/>
      <protection locked="0"/>
    </xf>
    <xf numFmtId="0" fontId="0" fillId="4" borderId="9" xfId="0" applyFill="1" applyBorder="1" applyAlignment="1" applyProtection="1">
      <alignment vertical="top" wrapText="1"/>
      <protection locked="0"/>
    </xf>
    <xf numFmtId="0" fontId="0" fillId="2" borderId="10" xfId="0" applyFill="1" applyBorder="1" applyAlignment="1" applyProtection="1">
      <alignment vertical="top" wrapText="1"/>
      <protection locked="0"/>
    </xf>
    <xf numFmtId="0" fontId="0" fillId="2" borderId="1" xfId="0" applyFill="1" applyBorder="1" applyAlignment="1" applyProtection="1">
      <alignment vertical="top" wrapText="1"/>
      <protection locked="0"/>
    </xf>
    <xf numFmtId="0" fontId="0" fillId="2" borderId="11" xfId="0" applyFill="1" applyBorder="1" applyAlignment="1" applyProtection="1">
      <alignment vertical="top" wrapText="1"/>
      <protection locked="0"/>
    </xf>
    <xf numFmtId="0" fontId="0" fillId="0" borderId="83" xfId="0" applyBorder="1"/>
    <xf numFmtId="0" fontId="0" fillId="6" borderId="91" xfId="0" applyFill="1" applyBorder="1" applyAlignment="1">
      <alignment vertical="center"/>
    </xf>
    <xf numFmtId="0" fontId="0" fillId="6" borderId="92" xfId="0" applyFill="1" applyBorder="1" applyAlignment="1">
      <alignment vertical="center"/>
    </xf>
    <xf numFmtId="0" fontId="0" fillId="6" borderId="93" xfId="0" applyFill="1" applyBorder="1" applyAlignment="1">
      <alignment vertical="center"/>
    </xf>
    <xf numFmtId="0" fontId="0" fillId="6" borderId="89" xfId="0" applyFill="1" applyBorder="1" applyAlignment="1">
      <alignment vertical="center"/>
    </xf>
    <xf numFmtId="0" fontId="0" fillId="6" borderId="85" xfId="0" applyFill="1" applyBorder="1" applyAlignment="1">
      <alignment vertical="center"/>
    </xf>
    <xf numFmtId="0" fontId="0" fillId="6" borderId="90" xfId="0" applyFill="1" applyBorder="1" applyAlignment="1">
      <alignment vertical="center"/>
    </xf>
    <xf numFmtId="0" fontId="0" fillId="6" borderId="88" xfId="0" applyFill="1" applyBorder="1" applyAlignment="1">
      <alignment vertical="center"/>
    </xf>
    <xf numFmtId="0" fontId="0" fillId="6" borderId="86" xfId="0" applyFill="1" applyBorder="1" applyAlignment="1">
      <alignment vertical="center"/>
    </xf>
    <xf numFmtId="0" fontId="0" fillId="6" borderId="95" xfId="0" applyFill="1" applyBorder="1" applyAlignment="1">
      <alignment vertical="center"/>
    </xf>
    <xf numFmtId="2" fontId="0" fillId="0" borderId="87" xfId="0" applyNumberFormat="1" applyBorder="1"/>
    <xf numFmtId="2" fontId="0" fillId="0" borderId="86" xfId="0" applyNumberFormat="1" applyBorder="1"/>
    <xf numFmtId="2" fontId="0" fillId="0" borderId="94" xfId="0" applyNumberFormat="1" applyBorder="1"/>
    <xf numFmtId="2" fontId="0" fillId="0" borderId="84" xfId="0" applyNumberFormat="1" applyBorder="1"/>
    <xf numFmtId="0" fontId="0" fillId="6" borderId="96" xfId="0" applyFill="1" applyBorder="1" applyAlignment="1">
      <alignment vertical="center"/>
    </xf>
    <xf numFmtId="0" fontId="0" fillId="6" borderId="97" xfId="0" applyFill="1" applyBorder="1" applyAlignment="1">
      <alignment vertical="center"/>
    </xf>
    <xf numFmtId="2" fontId="37" fillId="12" borderId="91" xfId="0" applyNumberFormat="1" applyFont="1" applyFill="1" applyBorder="1" applyAlignment="1">
      <alignment vertical="center" wrapText="1"/>
    </xf>
    <xf numFmtId="2" fontId="37" fillId="12" borderId="98" xfId="0" applyNumberFormat="1" applyFont="1" applyFill="1" applyBorder="1" applyAlignment="1">
      <alignment vertical="center" wrapText="1"/>
    </xf>
    <xf numFmtId="2" fontId="37" fillId="12" borderId="99" xfId="0" applyNumberFormat="1" applyFont="1" applyFill="1" applyBorder="1" applyAlignment="1">
      <alignment vertical="center" wrapText="1"/>
    </xf>
    <xf numFmtId="2" fontId="37" fillId="12" borderId="85" xfId="0" applyNumberFormat="1" applyFont="1" applyFill="1" applyBorder="1" applyAlignment="1">
      <alignment vertical="center" wrapText="1"/>
    </xf>
    <xf numFmtId="0" fontId="0" fillId="12" borderId="85" xfId="0" applyFill="1" applyBorder="1" applyAlignment="1">
      <alignment vertical="center"/>
    </xf>
    <xf numFmtId="0" fontId="0" fillId="0" borderId="24" xfId="0" applyBorder="1"/>
    <xf numFmtId="10" fontId="43" fillId="0" borderId="77" xfId="0" applyNumberFormat="1" applyFont="1" applyBorder="1"/>
    <xf numFmtId="164" fontId="0" fillId="0" borderId="24" xfId="0" applyNumberFormat="1" applyBorder="1"/>
    <xf numFmtId="164" fontId="0" fillId="0" borderId="76" xfId="0" applyNumberFormat="1" applyBorder="1"/>
    <xf numFmtId="2" fontId="0" fillId="0" borderId="0" xfId="0" applyNumberFormat="1" applyAlignment="1" applyProtection="1">
      <alignment horizontal="center"/>
      <protection locked="0"/>
    </xf>
    <xf numFmtId="2" fontId="44" fillId="2" borderId="13" xfId="0" applyNumberFormat="1" applyFont="1" applyFill="1" applyBorder="1" applyAlignment="1" applyProtection="1">
      <alignment horizontal="center"/>
      <protection locked="0"/>
    </xf>
    <xf numFmtId="0" fontId="44" fillId="0" borderId="1" xfId="0" applyFont="1" applyBorder="1" applyAlignment="1" applyProtection="1">
      <alignment horizontal="center"/>
      <protection locked="0"/>
    </xf>
    <xf numFmtId="0" fontId="44" fillId="2" borderId="2" xfId="0" applyFont="1" applyFill="1" applyBorder="1" applyAlignment="1" applyProtection="1">
      <alignment horizontal="center"/>
      <protection locked="0"/>
    </xf>
    <xf numFmtId="2" fontId="0" fillId="0" borderId="20" xfId="0" applyNumberFormat="1" applyBorder="1"/>
    <xf numFmtId="2" fontId="46" fillId="0" borderId="0" xfId="0" applyNumberFormat="1" applyFont="1" applyAlignment="1">
      <alignment vertical="center"/>
    </xf>
    <xf numFmtId="49" fontId="47" fillId="0" borderId="65" xfId="0" applyNumberFormat="1" applyFont="1" applyBorder="1" applyAlignment="1">
      <alignment vertical="center"/>
    </xf>
    <xf numFmtId="2" fontId="44" fillId="2" borderId="4" xfId="0" applyNumberFormat="1" applyFont="1" applyFill="1" applyBorder="1" applyAlignment="1" applyProtection="1">
      <alignment horizontal="center"/>
      <protection locked="0"/>
    </xf>
    <xf numFmtId="49" fontId="47" fillId="0" borderId="71" xfId="0" applyNumberFormat="1" applyFont="1" applyBorder="1" applyAlignment="1">
      <alignment vertical="center"/>
    </xf>
    <xf numFmtId="0" fontId="0" fillId="0" borderId="100" xfId="0" applyBorder="1" applyAlignment="1" applyProtection="1">
      <alignment vertical="top" wrapText="1"/>
      <protection locked="0"/>
    </xf>
    <xf numFmtId="0" fontId="0" fillId="0" borderId="101" xfId="0" applyBorder="1" applyAlignment="1" applyProtection="1">
      <alignment vertical="top" wrapText="1"/>
      <protection locked="0"/>
    </xf>
    <xf numFmtId="0" fontId="0" fillId="0" borderId="102" xfId="0" applyBorder="1"/>
    <xf numFmtId="0" fontId="0" fillId="0" borderId="104" xfId="0" applyBorder="1" applyAlignment="1" applyProtection="1">
      <alignment vertical="top" wrapText="1"/>
      <protection locked="0"/>
    </xf>
    <xf numFmtId="0" fontId="0" fillId="0" borderId="103" xfId="0" applyBorder="1"/>
    <xf numFmtId="0" fontId="0" fillId="0" borderId="105" xfId="0" applyBorder="1" applyAlignment="1" applyProtection="1">
      <alignment vertical="top" wrapText="1"/>
      <protection locked="0"/>
    </xf>
    <xf numFmtId="0" fontId="0" fillId="0" borderId="106" xfId="0" applyBorder="1" applyAlignment="1" applyProtection="1">
      <alignment vertical="top" wrapText="1"/>
      <protection locked="0"/>
    </xf>
    <xf numFmtId="0" fontId="0" fillId="0" borderId="107" xfId="0" applyBorder="1" applyAlignment="1" applyProtection="1">
      <alignment vertical="top" wrapText="1"/>
      <protection locked="0"/>
    </xf>
    <xf numFmtId="0" fontId="0" fillId="0" borderId="108" xfId="0" applyBorder="1"/>
    <xf numFmtId="0" fontId="0" fillId="0" borderId="82" xfId="0" applyBorder="1" applyAlignment="1" applyProtection="1">
      <alignment vertical="top" wrapText="1"/>
      <protection locked="0"/>
    </xf>
    <xf numFmtId="0" fontId="0" fillId="0" borderId="8" xfId="0" applyBorder="1" applyAlignment="1" applyProtection="1">
      <alignment vertical="top" wrapText="1"/>
      <protection locked="0"/>
    </xf>
    <xf numFmtId="168" fontId="3" fillId="2" borderId="22" xfId="0" applyNumberFormat="1" applyFont="1" applyFill="1" applyBorder="1" applyProtection="1">
      <protection locked="0"/>
    </xf>
    <xf numFmtId="2" fontId="3" fillId="0" borderId="38" xfId="0" applyNumberFormat="1" applyFont="1" applyBorder="1"/>
    <xf numFmtId="2" fontId="3" fillId="0" borderId="18" xfId="0" applyNumberFormat="1" applyFont="1" applyBorder="1"/>
    <xf numFmtId="3" fontId="3" fillId="0" borderId="18" xfId="1" applyNumberFormat="1" applyFont="1" applyFill="1" applyBorder="1"/>
    <xf numFmtId="3" fontId="3" fillId="5" borderId="18" xfId="1" applyNumberFormat="1" applyFont="1" applyFill="1" applyBorder="1"/>
    <xf numFmtId="168" fontId="3" fillId="2" borderId="4" xfId="0" applyNumberFormat="1" applyFont="1" applyFill="1" applyBorder="1" applyProtection="1">
      <protection locked="0"/>
    </xf>
    <xf numFmtId="3" fontId="3" fillId="5" borderId="12" xfId="1" applyNumberFormat="1" applyFont="1" applyFill="1" applyBorder="1"/>
    <xf numFmtId="0" fontId="5" fillId="0" borderId="35" xfId="0" applyFont="1" applyBorder="1" applyAlignment="1">
      <alignment horizontal="center" vertical="center" wrapText="1"/>
    </xf>
    <xf numFmtId="3" fontId="3" fillId="0" borderId="12" xfId="1" applyNumberFormat="1" applyFont="1" applyFill="1" applyBorder="1" applyAlignment="1">
      <alignment wrapText="1"/>
    </xf>
    <xf numFmtId="3" fontId="3" fillId="0" borderId="35" xfId="1" applyNumberFormat="1" applyFont="1" applyFill="1" applyBorder="1"/>
    <xf numFmtId="0" fontId="3" fillId="0" borderId="12" xfId="0" applyFont="1" applyBorder="1" applyAlignment="1">
      <alignment horizontal="center" vertical="center" wrapText="1"/>
    </xf>
    <xf numFmtId="0" fontId="5" fillId="0" borderId="18" xfId="0" applyFont="1" applyBorder="1" applyAlignment="1">
      <alignment horizontal="center" vertical="center" wrapText="1"/>
    </xf>
    <xf numFmtId="3" fontId="3" fillId="0" borderId="18" xfId="1" applyNumberFormat="1" applyFont="1" applyFill="1" applyBorder="1" applyAlignment="1">
      <alignment wrapText="1"/>
    </xf>
    <xf numFmtId="0" fontId="3" fillId="0" borderId="18" xfId="0" applyFont="1" applyBorder="1" applyAlignment="1">
      <alignment horizontal="center" vertical="center" wrapText="1"/>
    </xf>
    <xf numFmtId="3" fontId="3" fillId="0" borderId="35" xfId="1" applyNumberFormat="1" applyFont="1" applyFill="1" applyBorder="1" applyAlignment="1">
      <alignment wrapText="1"/>
    </xf>
    <xf numFmtId="0" fontId="3" fillId="0" borderId="35" xfId="0" applyFont="1" applyBorder="1" applyAlignment="1">
      <alignment horizontal="center" vertical="center" wrapText="1"/>
    </xf>
    <xf numFmtId="2" fontId="3" fillId="0" borderId="35" xfId="0" applyNumberFormat="1" applyFont="1" applyBorder="1"/>
    <xf numFmtId="3" fontId="3" fillId="5" borderId="35" xfId="1" applyNumberFormat="1" applyFont="1" applyFill="1" applyBorder="1"/>
    <xf numFmtId="0" fontId="0" fillId="6" borderId="103" xfId="0" applyFill="1" applyBorder="1"/>
    <xf numFmtId="164" fontId="0" fillId="6" borderId="102" xfId="0" applyNumberFormat="1" applyFill="1" applyBorder="1"/>
    <xf numFmtId="0" fontId="0" fillId="6" borderId="109" xfId="0" applyFill="1" applyBorder="1"/>
    <xf numFmtId="0" fontId="0" fillId="6" borderId="102" xfId="0" applyFill="1" applyBorder="1"/>
    <xf numFmtId="165" fontId="3" fillId="0" borderId="14" xfId="0" applyNumberFormat="1" applyFont="1" applyBorder="1" applyAlignment="1">
      <alignment horizontal="center"/>
    </xf>
    <xf numFmtId="0" fontId="0" fillId="6" borderId="24" xfId="0" applyFill="1" applyBorder="1"/>
    <xf numFmtId="164" fontId="0" fillId="6" borderId="24" xfId="0" applyNumberFormat="1" applyFill="1" applyBorder="1"/>
    <xf numFmtId="164" fontId="40" fillId="21" borderId="26" xfId="1" applyNumberFormat="1" applyFont="1" applyFill="1" applyBorder="1" applyAlignment="1">
      <alignment horizontal="center" vertical="center"/>
    </xf>
    <xf numFmtId="164" fontId="5" fillId="20" borderId="26" xfId="1" applyNumberFormat="1" applyFont="1" applyFill="1" applyBorder="1" applyAlignment="1">
      <alignment horizontal="center" vertical="center"/>
    </xf>
    <xf numFmtId="164" fontId="5" fillId="4" borderId="26" xfId="1" applyNumberFormat="1" applyFont="1" applyFill="1" applyBorder="1" applyAlignment="1">
      <alignment horizontal="center" vertical="center"/>
    </xf>
    <xf numFmtId="164" fontId="40" fillId="12" borderId="27" xfId="1" applyNumberFormat="1" applyFont="1" applyFill="1" applyBorder="1" applyAlignment="1">
      <alignment horizontal="center" vertical="center"/>
    </xf>
    <xf numFmtId="164" fontId="5" fillId="19" borderId="42" xfId="1" applyNumberFormat="1" applyFont="1" applyFill="1" applyBorder="1" applyAlignment="1">
      <alignment horizontal="center" vertical="center"/>
    </xf>
    <xf numFmtId="10" fontId="3" fillId="12" borderId="4" xfId="0" applyNumberFormat="1" applyFont="1" applyFill="1" applyBorder="1" applyProtection="1">
      <protection locked="0"/>
    </xf>
    <xf numFmtId="10" fontId="0" fillId="0" borderId="65" xfId="0" applyNumberFormat="1" applyBorder="1"/>
    <xf numFmtId="2" fontId="10" fillId="0" borderId="0" xfId="0" applyNumberFormat="1" applyFont="1" applyAlignment="1">
      <alignment horizontal="center"/>
    </xf>
    <xf numFmtId="168" fontId="3" fillId="12" borderId="4" xfId="0" applyNumberFormat="1" applyFont="1" applyFill="1" applyBorder="1" applyProtection="1">
      <protection locked="0"/>
    </xf>
    <xf numFmtId="173" fontId="0" fillId="0" borderId="0" xfId="0" applyNumberFormat="1"/>
    <xf numFmtId="0" fontId="5" fillId="0" borderId="0" xfId="1" applyNumberFormat="1" applyFont="1" applyAlignment="1">
      <alignment horizontal="center"/>
    </xf>
    <xf numFmtId="3" fontId="44" fillId="0" borderId="0" xfId="0" applyNumberFormat="1" applyFont="1" applyAlignment="1" applyProtection="1">
      <alignment horizontal="left"/>
      <protection locked="0"/>
    </xf>
    <xf numFmtId="1" fontId="7" fillId="2" borderId="1" xfId="1" applyNumberFormat="1" applyFont="1" applyFill="1" applyBorder="1" applyAlignment="1" applyProtection="1">
      <protection locked="0"/>
    </xf>
    <xf numFmtId="1" fontId="7" fillId="2" borderId="2" xfId="1" applyNumberFormat="1" applyFont="1" applyFill="1" applyBorder="1" applyAlignment="1" applyProtection="1">
      <protection locked="0"/>
    </xf>
    <xf numFmtId="167" fontId="3" fillId="12" borderId="4" xfId="0" applyNumberFormat="1" applyFont="1" applyFill="1" applyBorder="1" applyProtection="1">
      <protection locked="0"/>
    </xf>
    <xf numFmtId="10" fontId="0" fillId="0" borderId="0" xfId="2" applyNumberFormat="1" applyFont="1"/>
    <xf numFmtId="2" fontId="6" fillId="0" borderId="0" xfId="0" applyNumberFormat="1" applyFont="1" applyAlignment="1">
      <alignment horizontal="right"/>
    </xf>
    <xf numFmtId="1" fontId="33" fillId="0" borderId="4" xfId="0" applyNumberFormat="1" applyFont="1" applyBorder="1"/>
    <xf numFmtId="0" fontId="3" fillId="0" borderId="4" xfId="0" applyFont="1" applyBorder="1" applyAlignment="1">
      <alignment horizontal="center" wrapText="1"/>
    </xf>
    <xf numFmtId="0" fontId="3" fillId="0" borderId="4" xfId="0" applyFont="1" applyBorder="1" applyAlignment="1">
      <alignment horizontal="right" wrapText="1"/>
    </xf>
    <xf numFmtId="0" fontId="10" fillId="0" borderId="35" xfId="0" applyFont="1" applyBorder="1" applyAlignment="1">
      <alignment wrapText="1"/>
    </xf>
    <xf numFmtId="2" fontId="3" fillId="2" borderId="4" xfId="0" applyNumberFormat="1" applyFont="1" applyFill="1" applyBorder="1" applyAlignment="1" applyProtection="1">
      <alignment horizontal="center"/>
      <protection locked="0"/>
    </xf>
    <xf numFmtId="167" fontId="3" fillId="2" borderId="4" xfId="0" applyNumberFormat="1" applyFont="1" applyFill="1" applyBorder="1" applyAlignment="1" applyProtection="1">
      <alignment horizontal="center"/>
      <protection locked="0"/>
    </xf>
    <xf numFmtId="1" fontId="3" fillId="2" borderId="4" xfId="0" applyNumberFormat="1" applyFont="1" applyFill="1" applyBorder="1" applyAlignment="1" applyProtection="1">
      <alignment horizontal="center"/>
      <protection locked="0"/>
    </xf>
    <xf numFmtId="166" fontId="3" fillId="0" borderId="4" xfId="0" applyNumberFormat="1" applyFont="1" applyBorder="1" applyAlignment="1">
      <alignment horizontal="center"/>
    </xf>
    <xf numFmtId="166" fontId="3" fillId="2" borderId="4" xfId="0" applyNumberFormat="1" applyFont="1" applyFill="1" applyBorder="1" applyAlignment="1" applyProtection="1">
      <alignment horizontal="center"/>
      <protection locked="0"/>
    </xf>
    <xf numFmtId="10" fontId="3" fillId="2" borderId="4" xfId="0" applyNumberFormat="1" applyFont="1" applyFill="1" applyBorder="1" applyAlignment="1" applyProtection="1">
      <alignment horizontal="center"/>
      <protection locked="0"/>
    </xf>
    <xf numFmtId="167" fontId="3" fillId="12" borderId="4" xfId="0" applyNumberFormat="1" applyFont="1" applyFill="1" applyBorder="1" applyAlignment="1" applyProtection="1">
      <alignment horizontal="center"/>
      <protection locked="0"/>
    </xf>
    <xf numFmtId="10" fontId="3" fillId="12" borderId="4" xfId="0" applyNumberFormat="1" applyFont="1" applyFill="1" applyBorder="1" applyAlignment="1" applyProtection="1">
      <alignment horizontal="center"/>
      <protection locked="0"/>
    </xf>
    <xf numFmtId="168" fontId="3" fillId="12" borderId="4" xfId="0" applyNumberFormat="1" applyFont="1" applyFill="1" applyBorder="1" applyAlignment="1" applyProtection="1">
      <alignment horizontal="center"/>
      <protection locked="0"/>
    </xf>
    <xf numFmtId="164" fontId="3" fillId="0" borderId="4" xfId="1" applyNumberFormat="1" applyFont="1" applyBorder="1" applyAlignment="1">
      <alignment horizontal="center"/>
    </xf>
    <xf numFmtId="2" fontId="3" fillId="0" borderId="4" xfId="0" applyNumberFormat="1" applyFont="1" applyBorder="1" applyAlignment="1">
      <alignment horizontal="center"/>
    </xf>
    <xf numFmtId="3" fontId="3" fillId="0" borderId="4" xfId="0" applyNumberFormat="1" applyFont="1" applyBorder="1" applyAlignment="1">
      <alignment horizontal="center"/>
    </xf>
    <xf numFmtId="1" fontId="33" fillId="0" borderId="4" xfId="0" applyNumberFormat="1" applyFont="1" applyBorder="1" applyAlignment="1">
      <alignment horizontal="center"/>
    </xf>
    <xf numFmtId="3" fontId="3" fillId="0" borderId="4" xfId="1" applyNumberFormat="1" applyFont="1" applyFill="1" applyBorder="1" applyAlignment="1">
      <alignment horizontal="center"/>
    </xf>
    <xf numFmtId="10" fontId="3" fillId="20" borderId="4" xfId="1" applyNumberFormat="1" applyFont="1" applyFill="1" applyBorder="1" applyAlignment="1">
      <alignment horizontal="center"/>
    </xf>
    <xf numFmtId="164" fontId="3" fillId="12" borderId="4" xfId="1" applyNumberFormat="1" applyFont="1" applyFill="1" applyBorder="1" applyAlignment="1">
      <alignment horizontal="center"/>
    </xf>
    <xf numFmtId="164" fontId="3" fillId="0" borderId="4" xfId="1" applyNumberFormat="1" applyFont="1" applyFill="1" applyBorder="1" applyAlignment="1">
      <alignment horizontal="center"/>
    </xf>
    <xf numFmtId="164" fontId="3" fillId="0" borderId="4" xfId="1" applyNumberFormat="1" applyFont="1" applyFill="1" applyBorder="1" applyAlignment="1" applyProtection="1">
      <alignment horizontal="center"/>
      <protection locked="0"/>
    </xf>
    <xf numFmtId="164" fontId="3" fillId="0" borderId="4" xfId="1" applyNumberFormat="1" applyFont="1" applyFill="1" applyBorder="1" applyAlignment="1" applyProtection="1">
      <alignment horizontal="center" wrapText="1"/>
    </xf>
    <xf numFmtId="164" fontId="3" fillId="0" borderId="4" xfId="1" applyNumberFormat="1" applyFont="1" applyFill="1" applyBorder="1" applyAlignment="1" applyProtection="1">
      <alignment horizontal="center"/>
    </xf>
    <xf numFmtId="9" fontId="3" fillId="0" borderId="4" xfId="2" applyFont="1" applyFill="1" applyBorder="1" applyAlignment="1">
      <alignment horizontal="center"/>
    </xf>
    <xf numFmtId="0" fontId="0" fillId="4" borderId="4" xfId="0" applyFill="1" applyBorder="1" applyAlignment="1">
      <alignment horizontal="center"/>
    </xf>
    <xf numFmtId="0" fontId="0" fillId="4" borderId="35" xfId="0" applyFill="1" applyBorder="1" applyAlignment="1">
      <alignment horizontal="center"/>
    </xf>
    <xf numFmtId="0" fontId="24" fillId="4" borderId="35" xfId="0" applyFont="1" applyFill="1" applyBorder="1" applyAlignment="1">
      <alignment horizontal="center"/>
    </xf>
    <xf numFmtId="0" fontId="15" fillId="4" borderId="4" xfId="0" applyFont="1" applyFill="1" applyBorder="1" applyAlignment="1">
      <alignment horizontal="center"/>
    </xf>
    <xf numFmtId="0" fontId="0" fillId="12" borderId="74" xfId="0" applyFill="1" applyBorder="1" applyAlignment="1">
      <alignment vertical="center" wrapText="1"/>
    </xf>
    <xf numFmtId="164" fontId="5" fillId="0" borderId="61" xfId="1" applyNumberFormat="1" applyFont="1" applyFill="1" applyBorder="1" applyAlignment="1">
      <alignment vertical="top" wrapText="1"/>
    </xf>
    <xf numFmtId="164" fontId="5" fillId="0" borderId="66" xfId="1" applyNumberFormat="1" applyFont="1" applyFill="1" applyBorder="1" applyAlignment="1">
      <alignment vertical="top" wrapText="1"/>
    </xf>
    <xf numFmtId="164" fontId="5" fillId="0" borderId="62" xfId="1" applyNumberFormat="1" applyFont="1" applyFill="1" applyBorder="1" applyAlignment="1">
      <alignment vertical="top" wrapText="1"/>
    </xf>
    <xf numFmtId="0" fontId="0" fillId="0" borderId="13" xfId="0" applyBorder="1" applyAlignment="1">
      <alignment horizontal="center"/>
    </xf>
    <xf numFmtId="49" fontId="0" fillId="3" borderId="15" xfId="0" applyNumberFormat="1" applyFill="1" applyBorder="1"/>
    <xf numFmtId="49" fontId="0" fillId="2" borderId="15" xfId="0" applyNumberFormat="1" applyFill="1" applyBorder="1" applyAlignment="1">
      <alignment wrapText="1"/>
    </xf>
    <xf numFmtId="0" fontId="0" fillId="4" borderId="18" xfId="0" applyFill="1" applyBorder="1" applyAlignment="1">
      <alignment horizontal="center"/>
    </xf>
    <xf numFmtId="0" fontId="25" fillId="0" borderId="13" xfId="0" applyFont="1" applyBorder="1" applyAlignment="1">
      <alignment horizontal="center" vertical="center" wrapText="1"/>
    </xf>
    <xf numFmtId="0" fontId="45" fillId="0" borderId="4" xfId="0" applyFont="1" applyBorder="1" applyAlignment="1">
      <alignment horizontal="center" vertical="center" wrapText="1"/>
    </xf>
    <xf numFmtId="0" fontId="22" fillId="3" borderId="4" xfId="0" applyFont="1" applyFill="1" applyBorder="1"/>
    <xf numFmtId="174" fontId="3" fillId="0" borderId="4" xfId="0" applyNumberFormat="1" applyFont="1" applyBorder="1" applyAlignment="1">
      <alignment horizontal="center" vertical="top"/>
    </xf>
    <xf numFmtId="175" fontId="3" fillId="0" borderId="17" xfId="0" applyNumberFormat="1" applyFont="1" applyBorder="1"/>
    <xf numFmtId="0" fontId="0" fillId="12" borderId="4" xfId="0" applyFill="1" applyBorder="1" applyAlignment="1">
      <alignment horizontal="center"/>
    </xf>
    <xf numFmtId="0" fontId="7" fillId="0" borderId="1" xfId="0" applyFont="1" applyBorder="1"/>
    <xf numFmtId="0" fontId="7" fillId="0" borderId="0" xfId="0" applyFont="1"/>
    <xf numFmtId="0" fontId="7" fillId="0" borderId="2" xfId="0" applyFont="1" applyBorder="1"/>
    <xf numFmtId="0" fontId="5" fillId="12" borderId="60" xfId="0" applyFont="1" applyFill="1" applyBorder="1" applyAlignment="1" applyProtection="1">
      <alignment horizontal="center"/>
      <protection locked="0"/>
    </xf>
    <xf numFmtId="0" fontId="0" fillId="12" borderId="60" xfId="0" applyFill="1" applyBorder="1"/>
    <xf numFmtId="2" fontId="5" fillId="0" borderId="61" xfId="0" applyNumberFormat="1" applyFont="1" applyBorder="1"/>
    <xf numFmtId="2" fontId="5" fillId="0" borderId="66" xfId="0" applyNumberFormat="1" applyFont="1" applyBorder="1"/>
    <xf numFmtId="2" fontId="5" fillId="0" borderId="111" xfId="0" applyNumberFormat="1" applyFont="1" applyBorder="1"/>
    <xf numFmtId="2" fontId="0" fillId="0" borderId="6" xfId="0" applyNumberFormat="1" applyBorder="1"/>
    <xf numFmtId="2" fontId="5" fillId="0" borderId="112" xfId="0" applyNumberFormat="1" applyFont="1" applyBorder="1"/>
    <xf numFmtId="2" fontId="0" fillId="4" borderId="110" xfId="0" applyNumberFormat="1" applyFill="1" applyBorder="1"/>
    <xf numFmtId="2" fontId="0" fillId="4" borderId="0" xfId="0" applyNumberFormat="1" applyFill="1"/>
    <xf numFmtId="174" fontId="3" fillId="0" borderId="4" xfId="0" applyNumberFormat="1" applyFont="1" applyBorder="1" applyAlignment="1" applyProtection="1">
      <alignment horizontal="center" wrapText="1"/>
      <protection locked="0"/>
    </xf>
    <xf numFmtId="2" fontId="11" fillId="0" borderId="1" xfId="0" applyNumberFormat="1" applyFont="1" applyBorder="1" applyAlignment="1">
      <alignment horizontal="center"/>
    </xf>
    <xf numFmtId="0" fontId="45" fillId="0" borderId="113" xfId="0" applyFont="1" applyBorder="1" applyAlignment="1">
      <alignment horizontal="center" vertical="center" wrapText="1"/>
    </xf>
    <xf numFmtId="49" fontId="10" fillId="0" borderId="113" xfId="0" applyNumberFormat="1" applyFont="1" applyBorder="1" applyAlignment="1">
      <alignment horizontal="center" vertical="center" wrapText="1"/>
    </xf>
    <xf numFmtId="164" fontId="10" fillId="0" borderId="18" xfId="1" applyNumberFormat="1" applyFont="1" applyBorder="1" applyAlignment="1">
      <alignment horizontal="center" vertical="center" wrapText="1"/>
    </xf>
    <xf numFmtId="0" fontId="0" fillId="0" borderId="1" xfId="0" applyBorder="1"/>
    <xf numFmtId="43" fontId="10" fillId="0" borderId="113" xfId="0" applyNumberFormat="1" applyFont="1" applyBorder="1" applyAlignment="1">
      <alignment horizontal="center" vertical="center" wrapText="1"/>
    </xf>
    <xf numFmtId="10" fontId="3" fillId="20" borderId="4" xfId="2" applyNumberFormat="1" applyFont="1" applyFill="1" applyBorder="1" applyAlignment="1">
      <alignment horizontal="center" wrapText="1"/>
    </xf>
    <xf numFmtId="0" fontId="0" fillId="3" borderId="18" xfId="0" applyFill="1" applyBorder="1"/>
    <xf numFmtId="0" fontId="10" fillId="0" borderId="26" xfId="0" applyFont="1" applyBorder="1" applyAlignment="1">
      <alignment horizontal="center" vertical="center" wrapText="1"/>
    </xf>
    <xf numFmtId="0" fontId="49" fillId="0" borderId="20" xfId="0" applyFont="1" applyBorder="1" applyAlignment="1">
      <alignment horizontal="center" vertical="center" wrapText="1"/>
    </xf>
    <xf numFmtId="0" fontId="22" fillId="0" borderId="13" xfId="0" applyFont="1" applyBorder="1" applyAlignment="1">
      <alignment horizontal="center"/>
    </xf>
    <xf numFmtId="0" fontId="22" fillId="0" borderId="4" xfId="0" applyFont="1" applyBorder="1" applyAlignment="1">
      <alignment horizontal="center"/>
    </xf>
    <xf numFmtId="0" fontId="45" fillId="0" borderId="4" xfId="0" applyFont="1" applyBorder="1"/>
    <xf numFmtId="0" fontId="45" fillId="0" borderId="13" xfId="0" applyFont="1" applyBorder="1"/>
    <xf numFmtId="0" fontId="3" fillId="0" borderId="4" xfId="0" applyFont="1" applyBorder="1" applyAlignment="1" applyProtection="1">
      <alignment horizontal="center"/>
      <protection locked="0"/>
    </xf>
    <xf numFmtId="2" fontId="0" fillId="3" borderId="12" xfId="0" applyNumberFormat="1" applyFill="1" applyBorder="1"/>
    <xf numFmtId="10" fontId="3" fillId="0" borderId="17" xfId="0" applyNumberFormat="1" applyFont="1" applyBorder="1"/>
    <xf numFmtId="10" fontId="3" fillId="0" borderId="4" xfId="2" applyNumberFormat="1" applyFont="1" applyFill="1" applyBorder="1" applyAlignment="1">
      <alignment horizontal="center"/>
    </xf>
    <xf numFmtId="0" fontId="3" fillId="2" borderId="4" xfId="0" applyFont="1" applyFill="1" applyBorder="1" applyAlignment="1" applyProtection="1">
      <alignment horizontal="center" vertical="top"/>
      <protection locked="0"/>
    </xf>
    <xf numFmtId="176" fontId="3" fillId="2" borderId="4" xfId="0" applyNumberFormat="1" applyFont="1" applyFill="1" applyBorder="1" applyAlignment="1" applyProtection="1">
      <alignment horizontal="center" vertical="top"/>
      <protection locked="0"/>
    </xf>
    <xf numFmtId="176" fontId="3" fillId="0" borderId="4" xfId="0" applyNumberFormat="1" applyFont="1" applyBorder="1" applyAlignment="1">
      <alignment horizontal="center" vertical="top"/>
    </xf>
    <xf numFmtId="10" fontId="3" fillId="2" borderId="17" xfId="3" applyNumberFormat="1" applyFill="1" applyBorder="1" applyProtection="1">
      <protection locked="0"/>
    </xf>
    <xf numFmtId="164" fontId="0" fillId="12" borderId="0" xfId="1" applyNumberFormat="1" applyFont="1" applyFill="1" applyBorder="1"/>
    <xf numFmtId="164" fontId="5" fillId="12" borderId="0" xfId="1" applyNumberFormat="1" applyFont="1" applyFill="1" applyBorder="1" applyAlignment="1">
      <alignment horizontal="right"/>
    </xf>
    <xf numFmtId="164" fontId="5" fillId="12" borderId="0" xfId="1" applyNumberFormat="1" applyFont="1" applyFill="1" applyBorder="1" applyAlignment="1">
      <alignment vertical="top" wrapText="1"/>
    </xf>
    <xf numFmtId="2" fontId="0" fillId="12" borderId="0" xfId="0" applyNumberFormat="1" applyFill="1"/>
    <xf numFmtId="43" fontId="0" fillId="12" borderId="0" xfId="0" applyNumberFormat="1" applyFill="1"/>
    <xf numFmtId="0" fontId="0" fillId="12" borderId="0" xfId="0" applyFill="1"/>
    <xf numFmtId="0" fontId="0" fillId="12" borderId="0" xfId="0" applyFill="1" applyAlignment="1">
      <alignment vertical="center" wrapText="1"/>
    </xf>
    <xf numFmtId="10" fontId="3" fillId="0" borderId="4" xfId="2" applyNumberFormat="1" applyFont="1" applyFill="1" applyBorder="1"/>
    <xf numFmtId="2" fontId="53" fillId="0" borderId="4" xfId="0" applyNumberFormat="1" applyFont="1" applyBorder="1" applyAlignment="1">
      <alignment horizontal="center" vertical="center" wrapText="1"/>
    </xf>
    <xf numFmtId="0" fontId="26" fillId="0" borderId="0" xfId="0" applyFont="1"/>
    <xf numFmtId="0" fontId="5" fillId="0" borderId="28" xfId="0" applyFont="1" applyBorder="1"/>
    <xf numFmtId="0" fontId="27" fillId="0" borderId="34" xfId="0" applyFont="1" applyBorder="1" applyAlignment="1">
      <alignment horizontal="center" wrapText="1"/>
    </xf>
    <xf numFmtId="0" fontId="27" fillId="0" borderId="32" xfId="0" applyFont="1" applyBorder="1" applyAlignment="1">
      <alignment horizontal="center" wrapText="1"/>
    </xf>
    <xf numFmtId="0" fontId="5" fillId="0" borderId="4" xfId="0" applyFont="1" applyBorder="1" applyAlignment="1">
      <alignment horizontal="center" wrapText="1"/>
    </xf>
    <xf numFmtId="0" fontId="5" fillId="0" borderId="21" xfId="0" applyFont="1" applyBorder="1" applyAlignment="1">
      <alignment horizontal="center" wrapText="1"/>
    </xf>
    <xf numFmtId="0" fontId="0" fillId="0" borderId="3" xfId="0" applyBorder="1" applyAlignment="1">
      <alignment horizontal="center"/>
    </xf>
    <xf numFmtId="0" fontId="4" fillId="0" borderId="0" xfId="0" applyFont="1" applyAlignment="1">
      <alignment horizontal="center"/>
    </xf>
    <xf numFmtId="164" fontId="33" fillId="0" borderId="41" xfId="1" applyNumberFormat="1" applyFont="1" applyBorder="1"/>
    <xf numFmtId="10" fontId="33" fillId="0" borderId="4" xfId="0" applyNumberFormat="1" applyFont="1" applyBorder="1"/>
    <xf numFmtId="164" fontId="33" fillId="0" borderId="4" xfId="1" applyNumberFormat="1" applyFont="1" applyBorder="1"/>
    <xf numFmtId="168" fontId="33" fillId="0" borderId="4" xfId="0" applyNumberFormat="1" applyFont="1" applyBorder="1"/>
    <xf numFmtId="174" fontId="33" fillId="0" borderId="4" xfId="0" applyNumberFormat="1" applyFont="1" applyBorder="1" applyAlignment="1">
      <alignment horizontal="left" wrapText="1"/>
    </xf>
    <xf numFmtId="0" fontId="0" fillId="0" borderId="128" xfId="0" applyBorder="1"/>
    <xf numFmtId="0" fontId="0" fillId="0" borderId="133" xfId="0" applyBorder="1"/>
    <xf numFmtId="0" fontId="4" fillId="0" borderId="124" xfId="0" applyFont="1" applyBorder="1" applyAlignment="1">
      <alignment horizontal="center"/>
    </xf>
    <xf numFmtId="0" fontId="0" fillId="0" borderId="123" xfId="0" applyBorder="1"/>
    <xf numFmtId="0" fontId="0" fillId="0" borderId="126" xfId="0" applyBorder="1"/>
    <xf numFmtId="2" fontId="5" fillId="0" borderId="141" xfId="0" applyNumberFormat="1" applyFont="1" applyBorder="1" applyAlignment="1">
      <alignment horizontal="right"/>
    </xf>
    <xf numFmtId="0" fontId="4" fillId="0" borderId="141" xfId="0" applyFont="1" applyBorder="1" applyAlignment="1">
      <alignment horizontal="center"/>
    </xf>
    <xf numFmtId="0" fontId="0" fillId="0" borderId="150" xfId="0" applyBorder="1"/>
    <xf numFmtId="10" fontId="33" fillId="0" borderId="14" xfId="0" applyNumberFormat="1" applyFont="1" applyBorder="1"/>
    <xf numFmtId="0" fontId="0" fillId="0" borderId="155" xfId="0" applyBorder="1"/>
    <xf numFmtId="0" fontId="0" fillId="0" borderId="154" xfId="0" applyBorder="1"/>
    <xf numFmtId="0" fontId="0" fillId="0" borderId="141" xfId="0" applyBorder="1"/>
    <xf numFmtId="0" fontId="0" fillId="0" borderId="156" xfId="0" applyBorder="1"/>
    <xf numFmtId="0" fontId="0" fillId="0" borderId="147" xfId="0" applyBorder="1"/>
    <xf numFmtId="0" fontId="0" fillId="0" borderId="124" xfId="0" applyBorder="1"/>
    <xf numFmtId="168" fontId="3" fillId="20" borderId="4" xfId="1" applyNumberFormat="1" applyFont="1" applyFill="1" applyBorder="1" applyAlignment="1">
      <alignment horizontal="center"/>
    </xf>
    <xf numFmtId="168" fontId="3" fillId="20" borderId="4" xfId="2" applyNumberFormat="1" applyFont="1" applyFill="1" applyBorder="1" applyAlignment="1">
      <alignment horizontal="center" wrapText="1"/>
    </xf>
    <xf numFmtId="2" fontId="2" fillId="0" borderId="0" xfId="0" applyNumberFormat="1" applyFont="1"/>
    <xf numFmtId="0" fontId="47" fillId="2" borderId="2" xfId="0" applyFont="1" applyFill="1" applyBorder="1" applyAlignment="1" applyProtection="1">
      <alignment horizontal="center"/>
      <protection locked="0"/>
    </xf>
    <xf numFmtId="0" fontId="0" fillId="0" borderId="0" xfId="0" applyAlignment="1">
      <alignment horizontal="center" vertical="center" wrapText="1"/>
    </xf>
    <xf numFmtId="43" fontId="5" fillId="0" borderId="4" xfId="0" applyNumberFormat="1" applyFont="1" applyBorder="1" applyAlignment="1">
      <alignment horizontal="center"/>
    </xf>
    <xf numFmtId="0" fontId="25" fillId="0" borderId="151" xfId="0" applyFont="1" applyBorder="1" applyAlignment="1">
      <alignment horizontal="center" vertical="center" wrapText="1"/>
    </xf>
    <xf numFmtId="0" fontId="0" fillId="0" borderId="159" xfId="0" applyBorder="1"/>
    <xf numFmtId="0" fontId="0" fillId="0" borderId="158" xfId="0" applyBorder="1"/>
    <xf numFmtId="0" fontId="0" fillId="0" borderId="161" xfId="0" applyBorder="1"/>
    <xf numFmtId="0" fontId="0" fillId="0" borderId="163" xfId="0" applyBorder="1"/>
    <xf numFmtId="0" fontId="0" fillId="0" borderId="164" xfId="0" applyBorder="1"/>
    <xf numFmtId="2" fontId="3" fillId="0" borderId="145" xfId="0" applyNumberFormat="1" applyFont="1" applyBorder="1" applyAlignment="1">
      <alignment horizontal="right"/>
    </xf>
    <xf numFmtId="2" fontId="0" fillId="0" borderId="127" xfId="0" applyNumberFormat="1" applyBorder="1"/>
    <xf numFmtId="2" fontId="0" fillId="0" borderId="123" xfId="0" applyNumberFormat="1" applyBorder="1"/>
    <xf numFmtId="164" fontId="0" fillId="0" borderId="123" xfId="1" applyNumberFormat="1" applyFont="1" applyBorder="1"/>
    <xf numFmtId="164" fontId="0" fillId="0" borderId="123" xfId="0" applyNumberFormat="1" applyBorder="1"/>
    <xf numFmtId="43" fontId="0" fillId="0" borderId="125" xfId="0" applyNumberFormat="1" applyBorder="1"/>
    <xf numFmtId="2" fontId="0" fillId="12" borderId="123" xfId="0" applyNumberFormat="1" applyFill="1" applyBorder="1"/>
    <xf numFmtId="10" fontId="0" fillId="12" borderId="123" xfId="0" applyNumberFormat="1" applyFill="1" applyBorder="1"/>
    <xf numFmtId="43" fontId="0" fillId="12" borderId="123" xfId="0" applyNumberFormat="1" applyFill="1" applyBorder="1"/>
    <xf numFmtId="164" fontId="0" fillId="12" borderId="123" xfId="1" applyNumberFormat="1" applyFont="1" applyFill="1" applyBorder="1" applyAlignment="1">
      <alignment horizontal="center"/>
    </xf>
    <xf numFmtId="164" fontId="5" fillId="12" borderId="123" xfId="1" applyNumberFormat="1" applyFont="1" applyFill="1" applyBorder="1" applyAlignment="1">
      <alignment horizontal="center"/>
    </xf>
    <xf numFmtId="0" fontId="0" fillId="12" borderId="123" xfId="0" applyFill="1" applyBorder="1"/>
    <xf numFmtId="0" fontId="0" fillId="0" borderId="146" xfId="0" applyBorder="1"/>
    <xf numFmtId="0" fontId="0" fillId="0" borderId="127" xfId="0" applyBorder="1"/>
    <xf numFmtId="2" fontId="0" fillId="0" borderId="146" xfId="0" applyNumberFormat="1" applyBorder="1"/>
    <xf numFmtId="2" fontId="0" fillId="0" borderId="150" xfId="0" applyNumberFormat="1" applyBorder="1"/>
    <xf numFmtId="164" fontId="0" fillId="0" borderId="147" xfId="1" applyNumberFormat="1" applyFont="1" applyBorder="1"/>
    <xf numFmtId="164" fontId="0" fillId="0" borderId="154" xfId="1" applyNumberFormat="1" applyFont="1" applyBorder="1"/>
    <xf numFmtId="2" fontId="0" fillId="0" borderId="124" xfId="0" applyNumberFormat="1" applyBorder="1"/>
    <xf numFmtId="164" fontId="0" fillId="0" borderId="141" xfId="1" applyNumberFormat="1" applyFont="1" applyBorder="1"/>
    <xf numFmtId="164" fontId="5" fillId="0" borderId="141" xfId="1" applyNumberFormat="1" applyFont="1" applyBorder="1" applyAlignment="1"/>
    <xf numFmtId="2" fontId="4" fillId="0" borderId="141" xfId="0" applyNumberFormat="1" applyFont="1" applyBorder="1" applyAlignment="1">
      <alignment horizontal="center"/>
    </xf>
    <xf numFmtId="2" fontId="5" fillId="0" borderId="141" xfId="0" applyNumberFormat="1" applyFont="1" applyBorder="1" applyAlignment="1">
      <alignment horizontal="centerContinuous"/>
    </xf>
    <xf numFmtId="2" fontId="5" fillId="0" borderId="141" xfId="0" applyNumberFormat="1" applyFont="1" applyBorder="1" applyAlignment="1">
      <alignment horizontal="center"/>
    </xf>
    <xf numFmtId="164" fontId="0" fillId="0" borderId="141" xfId="0" applyNumberFormat="1" applyBorder="1"/>
    <xf numFmtId="2" fontId="0" fillId="0" borderId="141" xfId="0" applyNumberFormat="1" applyBorder="1"/>
    <xf numFmtId="0" fontId="0" fillId="0" borderId="141" xfId="1" applyNumberFormat="1" applyFont="1" applyBorder="1"/>
    <xf numFmtId="0" fontId="0" fillId="0" borderId="141" xfId="0" applyBorder="1" applyAlignment="1">
      <alignment horizontal="centerContinuous"/>
    </xf>
    <xf numFmtId="0" fontId="6" fillId="0" borderId="141" xfId="0" applyFont="1" applyBorder="1" applyAlignment="1">
      <alignment horizontal="centerContinuous"/>
    </xf>
    <xf numFmtId="0" fontId="6" fillId="0" borderId="141" xfId="0" applyFont="1" applyBorder="1"/>
    <xf numFmtId="164" fontId="0" fillId="12" borderId="141" xfId="1" applyNumberFormat="1" applyFont="1" applyFill="1" applyBorder="1"/>
    <xf numFmtId="0" fontId="6" fillId="12" borderId="141" xfId="0" applyFont="1" applyFill="1" applyBorder="1"/>
    <xf numFmtId="164" fontId="5" fillId="12" borderId="141" xfId="1" applyNumberFormat="1" applyFont="1" applyFill="1" applyBorder="1" applyAlignment="1">
      <alignment horizontal="right"/>
    </xf>
    <xf numFmtId="165" fontId="0" fillId="0" borderId="141" xfId="0" applyNumberFormat="1" applyBorder="1"/>
    <xf numFmtId="0" fontId="0" fillId="12" borderId="141" xfId="0" applyFill="1" applyBorder="1"/>
    <xf numFmtId="0" fontId="6" fillId="12" borderId="124" xfId="0" applyFont="1" applyFill="1" applyBorder="1" applyAlignment="1">
      <alignment horizontal="centerContinuous"/>
    </xf>
    <xf numFmtId="0" fontId="0" fillId="12" borderId="124" xfId="0" applyFill="1" applyBorder="1"/>
    <xf numFmtId="164" fontId="0" fillId="0" borderId="147" xfId="0" applyNumberFormat="1" applyBorder="1"/>
    <xf numFmtId="164" fontId="5" fillId="0" borderId="141" xfId="1" applyNumberFormat="1" applyFont="1" applyFill="1" applyBorder="1" applyAlignment="1">
      <alignment horizontal="left" vertical="top" wrapText="1"/>
    </xf>
    <xf numFmtId="164" fontId="5" fillId="0" borderId="141" xfId="1" applyNumberFormat="1" applyFont="1" applyFill="1" applyBorder="1" applyAlignment="1">
      <alignment vertical="top" wrapText="1"/>
    </xf>
    <xf numFmtId="0" fontId="5" fillId="0" borderId="141" xfId="0" applyFont="1" applyBorder="1"/>
    <xf numFmtId="2" fontId="11" fillId="0" borderId="153" xfId="0" applyNumberFormat="1" applyFont="1" applyBorder="1" applyAlignment="1">
      <alignment horizontal="center"/>
    </xf>
    <xf numFmtId="2" fontId="0" fillId="0" borderId="129" xfId="0" applyNumberFormat="1" applyBorder="1"/>
    <xf numFmtId="2" fontId="10" fillId="0" borderId="142" xfId="0" applyNumberFormat="1" applyFont="1" applyBorder="1" applyAlignment="1">
      <alignment horizontal="center"/>
    </xf>
    <xf numFmtId="2" fontId="11" fillId="0" borderId="142" xfId="0" applyNumberFormat="1" applyFont="1" applyBorder="1" applyAlignment="1">
      <alignment horizontal="center"/>
    </xf>
    <xf numFmtId="2" fontId="0" fillId="0" borderId="126" xfId="0" applyNumberFormat="1" applyBorder="1"/>
    <xf numFmtId="10" fontId="0" fillId="0" borderId="141" xfId="2" applyNumberFormat="1" applyFont="1" applyBorder="1"/>
    <xf numFmtId="2" fontId="11" fillId="0" borderId="156" xfId="0" applyNumberFormat="1" applyFont="1" applyBorder="1" applyAlignment="1">
      <alignment horizontal="center"/>
    </xf>
    <xf numFmtId="2" fontId="0" fillId="0" borderId="165" xfId="0" applyNumberFormat="1" applyBorder="1"/>
    <xf numFmtId="2" fontId="0" fillId="0" borderId="166" xfId="0" applyNumberFormat="1" applyBorder="1"/>
    <xf numFmtId="2" fontId="0" fillId="0" borderId="128" xfId="0" applyNumberFormat="1" applyBorder="1"/>
    <xf numFmtId="2" fontId="0" fillId="0" borderId="154" xfId="0" applyNumberFormat="1" applyBorder="1"/>
    <xf numFmtId="2" fontId="0" fillId="0" borderId="167" xfId="0" applyNumberFormat="1" applyBorder="1"/>
    <xf numFmtId="2" fontId="0" fillId="0" borderId="168" xfId="0" applyNumberFormat="1" applyBorder="1"/>
    <xf numFmtId="43" fontId="0" fillId="0" borderId="141" xfId="0" applyNumberFormat="1" applyBorder="1"/>
    <xf numFmtId="164" fontId="0" fillId="0" borderId="156" xfId="1" applyNumberFormat="1" applyFont="1" applyBorder="1"/>
    <xf numFmtId="164" fontId="6" fillId="0" borderId="150" xfId="1" applyNumberFormat="1" applyFont="1" applyBorder="1" applyAlignment="1">
      <alignment horizontal="centerContinuous"/>
    </xf>
    <xf numFmtId="164" fontId="6" fillId="0" borderId="147" xfId="1" applyNumberFormat="1" applyFont="1" applyBorder="1"/>
    <xf numFmtId="43" fontId="0" fillId="0" borderId="126" xfId="0" applyNumberFormat="1" applyBorder="1"/>
    <xf numFmtId="43" fontId="0" fillId="0" borderId="146" xfId="0" applyNumberFormat="1" applyBorder="1"/>
    <xf numFmtId="43" fontId="0" fillId="0" borderId="140" xfId="0" applyNumberFormat="1" applyBorder="1"/>
    <xf numFmtId="2" fontId="0" fillId="0" borderId="140" xfId="0" applyNumberFormat="1" applyBorder="1"/>
    <xf numFmtId="43" fontId="0" fillId="0" borderId="168" xfId="0" applyNumberFormat="1" applyBorder="1"/>
    <xf numFmtId="2" fontId="6" fillId="0" borderId="141" xfId="0" applyNumberFormat="1" applyFont="1" applyBorder="1"/>
    <xf numFmtId="2" fontId="6" fillId="0" borderId="146" xfId="0" applyNumberFormat="1" applyFont="1" applyBorder="1"/>
    <xf numFmtId="2" fontId="4" fillId="0" borderId="147" xfId="0" applyNumberFormat="1" applyFont="1" applyBorder="1" applyAlignment="1">
      <alignment horizontal="center"/>
    </xf>
    <xf numFmtId="2" fontId="5" fillId="0" borderId="145" xfId="0" applyNumberFormat="1" applyFont="1" applyBorder="1" applyAlignment="1">
      <alignment horizontal="right"/>
    </xf>
    <xf numFmtId="3" fontId="7" fillId="0" borderId="141" xfId="0" applyNumberFormat="1" applyFont="1" applyBorder="1" applyAlignment="1" applyProtection="1">
      <alignment horizontal="right"/>
      <protection locked="0"/>
    </xf>
    <xf numFmtId="2" fontId="3" fillId="0" borderId="154" xfId="0" applyNumberFormat="1" applyFont="1" applyBorder="1" applyAlignment="1">
      <alignment horizontal="right"/>
    </xf>
    <xf numFmtId="0" fontId="5" fillId="0" borderId="150" xfId="0" applyFont="1" applyBorder="1" applyAlignment="1" applyProtection="1">
      <alignment horizontal="right"/>
      <protection locked="0"/>
    </xf>
    <xf numFmtId="2" fontId="0" fillId="0" borderId="147" xfId="0" applyNumberFormat="1" applyBorder="1"/>
    <xf numFmtId="10" fontId="0" fillId="0" borderId="140" xfId="0" applyNumberFormat="1" applyBorder="1"/>
    <xf numFmtId="164" fontId="0" fillId="0" borderId="154" xfId="1" applyNumberFormat="1" applyFont="1" applyFill="1" applyBorder="1" applyAlignment="1">
      <alignment horizontal="center"/>
    </xf>
    <xf numFmtId="2" fontId="11" fillId="0" borderId="144" xfId="0" applyNumberFormat="1" applyFont="1" applyBorder="1" applyAlignment="1">
      <alignment horizontal="center"/>
    </xf>
    <xf numFmtId="2" fontId="0" fillId="0" borderId="157" xfId="0" applyNumberFormat="1" applyBorder="1" applyAlignment="1">
      <alignment horizontal="center"/>
    </xf>
    <xf numFmtId="2" fontId="0" fillId="0" borderId="141" xfId="0" applyNumberFormat="1" applyBorder="1" applyAlignment="1">
      <alignment horizontal="right"/>
    </xf>
    <xf numFmtId="2" fontId="0" fillId="0" borderId="168" xfId="0" applyNumberFormat="1" applyBorder="1" applyAlignment="1">
      <alignment horizontal="right"/>
    </xf>
    <xf numFmtId="49" fontId="0" fillId="0" borderId="154" xfId="0" applyNumberFormat="1" applyBorder="1"/>
    <xf numFmtId="49" fontId="5" fillId="0" borderId="124" xfId="0" applyNumberFormat="1" applyFont="1" applyBorder="1" applyAlignment="1">
      <alignment horizontal="center"/>
    </xf>
    <xf numFmtId="2" fontId="3" fillId="0" borderId="167" xfId="0" applyNumberFormat="1" applyFont="1" applyBorder="1" applyAlignment="1">
      <alignment horizontal="center"/>
    </xf>
    <xf numFmtId="2" fontId="2" fillId="0" borderId="125" xfId="0" applyNumberFormat="1" applyFont="1" applyBorder="1"/>
    <xf numFmtId="2" fontId="2" fillId="0" borderId="140" xfId="0" applyNumberFormat="1" applyFont="1" applyBorder="1"/>
    <xf numFmtId="2" fontId="2" fillId="0" borderId="141" xfId="0" applyNumberFormat="1" applyFont="1" applyBorder="1"/>
    <xf numFmtId="2" fontId="3" fillId="0" borderId="168" xfId="0" applyNumberFormat="1" applyFont="1" applyBorder="1" applyAlignment="1">
      <alignment horizontal="left"/>
    </xf>
    <xf numFmtId="2" fontId="3" fillId="0" borderId="141" xfId="0" applyNumberFormat="1" applyFont="1" applyBorder="1" applyAlignment="1">
      <alignment horizontal="left"/>
    </xf>
    <xf numFmtId="0" fontId="7" fillId="0" borderId="128" xfId="0" applyFont="1" applyBorder="1" applyAlignment="1" applyProtection="1">
      <alignment horizontal="center"/>
      <protection locked="0"/>
    </xf>
    <xf numFmtId="2" fontId="4" fillId="0" borderId="155" xfId="0" applyNumberFormat="1" applyFont="1" applyBorder="1" applyAlignment="1">
      <alignment horizontal="center"/>
    </xf>
    <xf numFmtId="2" fontId="4" fillId="0" borderId="129" xfId="0" applyNumberFormat="1" applyFont="1" applyBorder="1" applyAlignment="1">
      <alignment horizontal="center"/>
    </xf>
    <xf numFmtId="2" fontId="4" fillId="0" borderId="145" xfId="0" applyNumberFormat="1" applyFont="1" applyBorder="1" applyAlignment="1">
      <alignment horizontal="center"/>
    </xf>
    <xf numFmtId="2" fontId="4" fillId="0" borderId="150" xfId="0" applyNumberFormat="1" applyFont="1" applyBorder="1" applyAlignment="1">
      <alignment horizontal="center"/>
    </xf>
    <xf numFmtId="2" fontId="38" fillId="0" borderId="150" xfId="0" applyNumberFormat="1" applyFont="1" applyBorder="1" applyAlignment="1">
      <alignment horizontal="center"/>
    </xf>
    <xf numFmtId="2" fontId="4" fillId="0" borderId="154" xfId="0" applyNumberFormat="1" applyFont="1" applyBorder="1" applyAlignment="1">
      <alignment horizontal="center"/>
    </xf>
    <xf numFmtId="2" fontId="6" fillId="0" borderId="167" xfId="0" applyNumberFormat="1" applyFont="1" applyBorder="1" applyAlignment="1">
      <alignment horizontal="center"/>
    </xf>
    <xf numFmtId="0" fontId="3" fillId="0" borderId="167" xfId="0" applyFont="1" applyBorder="1" applyAlignment="1">
      <alignment horizontal="center"/>
    </xf>
    <xf numFmtId="0" fontId="3" fillId="0" borderId="167" xfId="0" applyFont="1" applyBorder="1"/>
    <xf numFmtId="0" fontId="3" fillId="0" borderId="169" xfId="0" applyFont="1" applyBorder="1"/>
    <xf numFmtId="0" fontId="3" fillId="0" borderId="141" xfId="0" applyFont="1" applyBorder="1"/>
    <xf numFmtId="169" fontId="5" fillId="0" borderId="123" xfId="0" applyNumberFormat="1" applyFont="1" applyBorder="1" applyAlignment="1">
      <alignment horizontal="center"/>
    </xf>
    <xf numFmtId="0" fontId="0" fillId="0" borderId="132" xfId="0" applyBorder="1"/>
    <xf numFmtId="164" fontId="0" fillId="0" borderId="128" xfId="0" applyNumberFormat="1" applyBorder="1"/>
    <xf numFmtId="0" fontId="0" fillId="6" borderId="141" xfId="0" applyFill="1" applyBorder="1" applyAlignment="1">
      <alignment vertical="center"/>
    </xf>
    <xf numFmtId="0" fontId="0" fillId="12" borderId="141" xfId="0" applyFill="1" applyBorder="1" applyAlignment="1">
      <alignment vertical="center"/>
    </xf>
    <xf numFmtId="2" fontId="37" fillId="12" borderId="141" xfId="0" applyNumberFormat="1" applyFont="1" applyFill="1" applyBorder="1" applyAlignment="1">
      <alignment vertical="center" wrapText="1"/>
    </xf>
    <xf numFmtId="0" fontId="29" fillId="12" borderId="141" xfId="0" applyFont="1" applyFill="1" applyBorder="1" applyAlignment="1">
      <alignment wrapText="1"/>
    </xf>
    <xf numFmtId="164" fontId="3" fillId="12" borderId="141" xfId="1" applyNumberFormat="1" applyFont="1" applyFill="1" applyBorder="1" applyAlignment="1">
      <alignment horizontal="center" vertical="center"/>
    </xf>
    <xf numFmtId="164" fontId="33" fillId="0" borderId="141" xfId="1" applyNumberFormat="1" applyFont="1" applyBorder="1" applyAlignment="1">
      <alignment horizontal="center"/>
    </xf>
    <xf numFmtId="49" fontId="0" fillId="0" borderId="141" xfId="0" applyNumberFormat="1" applyBorder="1"/>
    <xf numFmtId="164" fontId="33" fillId="12" borderId="141" xfId="1" applyNumberFormat="1" applyFont="1" applyFill="1" applyBorder="1" applyAlignment="1">
      <alignment horizontal="center" vertical="center"/>
    </xf>
    <xf numFmtId="0" fontId="0" fillId="6" borderId="141" xfId="0" applyFill="1" applyBorder="1"/>
    <xf numFmtId="164" fontId="33" fillId="0" borderId="141" xfId="1" applyNumberFormat="1" applyFont="1" applyBorder="1" applyAlignment="1"/>
    <xf numFmtId="2" fontId="15" fillId="0" borderId="141" xfId="0" applyNumberFormat="1" applyFont="1" applyBorder="1" applyAlignment="1">
      <alignment horizontal="right"/>
    </xf>
    <xf numFmtId="49" fontId="5" fillId="0" borderId="141" xfId="0" applyNumberFormat="1" applyFont="1" applyBorder="1"/>
    <xf numFmtId="164" fontId="33" fillId="0" borderId="141" xfId="1" applyNumberFormat="1" applyFont="1" applyBorder="1" applyAlignment="1">
      <alignment vertical="center" wrapText="1"/>
    </xf>
    <xf numFmtId="2" fontId="37" fillId="12" borderId="147" xfId="0" applyNumberFormat="1" applyFont="1" applyFill="1" applyBorder="1" applyAlignment="1">
      <alignment vertical="center" wrapText="1"/>
    </xf>
    <xf numFmtId="49" fontId="0" fillId="0" borderId="147" xfId="0" applyNumberFormat="1" applyBorder="1"/>
    <xf numFmtId="2" fontId="15" fillId="0" borderId="141" xfId="0" applyNumberFormat="1" applyFont="1" applyBorder="1"/>
    <xf numFmtId="43" fontId="0" fillId="0" borderId="172" xfId="0" applyNumberFormat="1" applyBorder="1"/>
    <xf numFmtId="43" fontId="0" fillId="0" borderId="173" xfId="0" applyNumberFormat="1" applyBorder="1"/>
    <xf numFmtId="0" fontId="0" fillId="0" borderId="173" xfId="0" applyBorder="1" applyAlignment="1">
      <alignment wrapText="1"/>
    </xf>
    <xf numFmtId="2" fontId="0" fillId="0" borderId="172" xfId="0" applyNumberFormat="1" applyBorder="1"/>
    <xf numFmtId="164" fontId="0" fillId="0" borderId="173" xfId="1" applyNumberFormat="1" applyFont="1" applyBorder="1"/>
    <xf numFmtId="164" fontId="0" fillId="0" borderId="174" xfId="1" applyNumberFormat="1" applyFont="1" applyBorder="1"/>
    <xf numFmtId="2" fontId="0" fillId="0" borderId="175" xfId="0" applyNumberFormat="1" applyBorder="1"/>
    <xf numFmtId="0" fontId="0" fillId="0" borderId="171" xfId="0" applyBorder="1"/>
    <xf numFmtId="0" fontId="0" fillId="0" borderId="176" xfId="0" applyBorder="1"/>
    <xf numFmtId="0" fontId="0" fillId="0" borderId="173" xfId="0" applyBorder="1"/>
    <xf numFmtId="43" fontId="0" fillId="0" borderId="177" xfId="0" applyNumberFormat="1" applyBorder="1"/>
    <xf numFmtId="0" fontId="0" fillId="0" borderId="177" xfId="0" applyBorder="1"/>
    <xf numFmtId="164" fontId="0" fillId="0" borderId="176" xfId="1" applyNumberFormat="1" applyFont="1" applyBorder="1"/>
    <xf numFmtId="164" fontId="0" fillId="0" borderId="172" xfId="1" applyNumberFormat="1" applyFont="1" applyBorder="1"/>
    <xf numFmtId="0" fontId="0" fillId="0" borderId="178" xfId="0" applyBorder="1"/>
    <xf numFmtId="0" fontId="0" fillId="0" borderId="179" xfId="0" applyBorder="1"/>
    <xf numFmtId="0" fontId="0" fillId="0" borderId="180" xfId="0" applyBorder="1"/>
    <xf numFmtId="0" fontId="0" fillId="0" borderId="181" xfId="0" applyBorder="1"/>
    <xf numFmtId="0" fontId="0" fillId="6" borderId="179" xfId="0" applyFill="1" applyBorder="1"/>
    <xf numFmtId="0" fontId="0" fillId="6" borderId="182" xfId="0" applyFill="1" applyBorder="1"/>
    <xf numFmtId="0" fontId="0" fillId="6" borderId="183" xfId="0" applyFill="1" applyBorder="1"/>
    <xf numFmtId="0" fontId="0" fillId="6" borderId="158" xfId="0" applyFill="1" applyBorder="1"/>
    <xf numFmtId="164" fontId="0" fillId="6" borderId="182" xfId="0" applyNumberFormat="1" applyFill="1" applyBorder="1"/>
    <xf numFmtId="0" fontId="0" fillId="0" borderId="184" xfId="0" applyBorder="1"/>
    <xf numFmtId="0" fontId="0" fillId="0" borderId="182" xfId="0" applyBorder="1"/>
    <xf numFmtId="43" fontId="0" fillId="0" borderId="182" xfId="0" applyNumberFormat="1" applyBorder="1"/>
    <xf numFmtId="164" fontId="0" fillId="0" borderId="182" xfId="0" applyNumberFormat="1" applyBorder="1"/>
    <xf numFmtId="2" fontId="52" fillId="0" borderId="182" xfId="0" applyNumberFormat="1" applyFont="1" applyBorder="1"/>
    <xf numFmtId="0" fontId="0" fillId="12" borderId="158" xfId="0" applyFill="1" applyBorder="1"/>
    <xf numFmtId="0" fontId="0" fillId="0" borderId="156" xfId="0" applyBorder="1" applyAlignment="1">
      <alignment horizontal="center" vertical="center"/>
    </xf>
    <xf numFmtId="2" fontId="4" fillId="0" borderId="158" xfId="0" applyNumberFormat="1" applyFont="1" applyBorder="1" applyAlignment="1">
      <alignment horizontal="center"/>
    </xf>
    <xf numFmtId="164" fontId="0" fillId="0" borderId="158" xfId="1" applyNumberFormat="1" applyFont="1" applyBorder="1"/>
    <xf numFmtId="2" fontId="0" fillId="0" borderId="158" xfId="0" applyNumberFormat="1" applyBorder="1"/>
    <xf numFmtId="43" fontId="0" fillId="0" borderId="158" xfId="0" applyNumberFormat="1" applyBorder="1"/>
    <xf numFmtId="2" fontId="5" fillId="0" borderId="158" xfId="0" applyNumberFormat="1" applyFont="1" applyBorder="1" applyAlignment="1">
      <alignment horizontal="centerContinuous"/>
    </xf>
    <xf numFmtId="2" fontId="5" fillId="0" borderId="158" xfId="0" applyNumberFormat="1" applyFont="1" applyBorder="1" applyAlignment="1">
      <alignment horizontal="center"/>
    </xf>
    <xf numFmtId="164" fontId="5" fillId="0" borderId="158" xfId="1" applyNumberFormat="1" applyFont="1" applyBorder="1" applyAlignment="1"/>
    <xf numFmtId="164" fontId="0" fillId="0" borderId="158" xfId="0" applyNumberFormat="1" applyBorder="1"/>
    <xf numFmtId="0" fontId="0" fillId="0" borderId="158" xfId="1" applyNumberFormat="1" applyFont="1" applyBorder="1"/>
    <xf numFmtId="0" fontId="0" fillId="0" borderId="158" xfId="0" applyBorder="1" applyAlignment="1">
      <alignment horizontal="centerContinuous"/>
    </xf>
    <xf numFmtId="0" fontId="6" fillId="0" borderId="158" xfId="0" applyFont="1" applyBorder="1" applyAlignment="1">
      <alignment horizontal="centerContinuous"/>
    </xf>
    <xf numFmtId="164" fontId="6" fillId="0" borderId="158" xfId="1" applyNumberFormat="1" applyFont="1" applyBorder="1" applyAlignment="1">
      <alignment horizontal="centerContinuous"/>
    </xf>
    <xf numFmtId="0" fontId="6" fillId="0" borderId="158" xfId="0" applyFont="1" applyBorder="1"/>
    <xf numFmtId="164" fontId="6" fillId="0" borderId="158" xfId="1" applyNumberFormat="1" applyFont="1" applyBorder="1"/>
    <xf numFmtId="164" fontId="5" fillId="0" borderId="158" xfId="1" applyNumberFormat="1" applyFont="1" applyBorder="1" applyAlignment="1">
      <alignment horizontal="right"/>
    </xf>
    <xf numFmtId="165" fontId="0" fillId="0" borderId="158" xfId="0" applyNumberFormat="1" applyBorder="1"/>
    <xf numFmtId="0" fontId="47" fillId="12" borderId="158" xfId="0" applyFont="1" applyFill="1" applyBorder="1" applyAlignment="1">
      <alignment vertical="center" wrapText="1"/>
    </xf>
    <xf numFmtId="164" fontId="5" fillId="0" borderId="158" xfId="1" applyNumberFormat="1" applyFont="1" applyFill="1" applyBorder="1" applyAlignment="1">
      <alignment vertical="top" wrapText="1"/>
    </xf>
    <xf numFmtId="0" fontId="0" fillId="12" borderId="158" xfId="0" applyFill="1" applyBorder="1" applyAlignment="1">
      <alignment vertical="center" wrapText="1"/>
    </xf>
    <xf numFmtId="10" fontId="0" fillId="0" borderId="158" xfId="0" applyNumberFormat="1" applyBorder="1"/>
    <xf numFmtId="0" fontId="5" fillId="0" borderId="158" xfId="0" applyFont="1" applyBorder="1"/>
    <xf numFmtId="2" fontId="0" fillId="0" borderId="158" xfId="0" applyNumberFormat="1" applyBorder="1" applyAlignment="1">
      <alignment horizontal="right"/>
    </xf>
    <xf numFmtId="168" fontId="0" fillId="0" borderId="158" xfId="2" applyNumberFormat="1" applyFont="1" applyBorder="1"/>
    <xf numFmtId="9" fontId="0" fillId="0" borderId="158" xfId="2" applyFont="1" applyBorder="1"/>
    <xf numFmtId="3" fontId="0" fillId="0" borderId="158" xfId="0" applyNumberFormat="1" applyBorder="1"/>
    <xf numFmtId="1" fontId="0" fillId="0" borderId="158" xfId="0" applyNumberFormat="1" applyBorder="1"/>
    <xf numFmtId="173" fontId="0" fillId="0" borderId="158" xfId="0" applyNumberFormat="1" applyBorder="1"/>
    <xf numFmtId="164" fontId="0" fillId="0" borderId="158" xfId="1" applyNumberFormat="1" applyFont="1" applyBorder="1" applyAlignment="1">
      <alignment horizontal="center"/>
    </xf>
    <xf numFmtId="164" fontId="5" fillId="0" borderId="158" xfId="1" applyNumberFormat="1" applyFont="1" applyBorder="1" applyAlignment="1">
      <alignment horizontal="center"/>
    </xf>
    <xf numFmtId="164" fontId="43" fillId="0" borderId="158" xfId="1" applyNumberFormat="1" applyFont="1" applyFill="1" applyBorder="1"/>
    <xf numFmtId="2" fontId="0" fillId="0" borderId="186" xfId="0" applyNumberFormat="1" applyBorder="1"/>
    <xf numFmtId="2" fontId="0" fillId="0" borderId="186" xfId="0" applyNumberFormat="1" applyBorder="1" applyAlignment="1">
      <alignment horizontal="right"/>
    </xf>
    <xf numFmtId="2" fontId="11" fillId="0" borderId="164" xfId="0" applyNumberFormat="1" applyFont="1" applyBorder="1" applyAlignment="1">
      <alignment horizontal="center"/>
    </xf>
    <xf numFmtId="2" fontId="0" fillId="0" borderId="164" xfId="0" applyNumberFormat="1" applyBorder="1" applyAlignment="1">
      <alignment horizontal="center"/>
    </xf>
    <xf numFmtId="2" fontId="0" fillId="0" borderId="164" xfId="0" applyNumberFormat="1" applyBorder="1"/>
    <xf numFmtId="2" fontId="10" fillId="0" borderId="164" xfId="0" applyNumberFormat="1" applyFont="1" applyBorder="1" applyAlignment="1">
      <alignment horizontal="center"/>
    </xf>
    <xf numFmtId="43" fontId="11" fillId="0" borderId="164" xfId="0" applyNumberFormat="1" applyFont="1" applyBorder="1" applyAlignment="1">
      <alignment horizontal="center"/>
    </xf>
    <xf numFmtId="43" fontId="10" fillId="0" borderId="164" xfId="0" applyNumberFormat="1" applyFont="1" applyBorder="1" applyAlignment="1">
      <alignment horizontal="center"/>
    </xf>
    <xf numFmtId="164" fontId="10" fillId="0" borderId="164" xfId="1" applyNumberFormat="1" applyFont="1" applyBorder="1"/>
    <xf numFmtId="164" fontId="0" fillId="0" borderId="164" xfId="1" applyNumberFormat="1" applyFont="1" applyBorder="1"/>
    <xf numFmtId="164" fontId="0" fillId="0" borderId="164" xfId="0" applyNumberFormat="1" applyBorder="1"/>
    <xf numFmtId="2" fontId="0" fillId="3" borderId="18" xfId="0" applyNumberFormat="1" applyFill="1" applyBorder="1"/>
    <xf numFmtId="166" fontId="0" fillId="3" borderId="18" xfId="0" applyNumberFormat="1" applyFill="1" applyBorder="1"/>
    <xf numFmtId="43" fontId="0" fillId="3" borderId="18" xfId="0" applyNumberFormat="1" applyFill="1" applyBorder="1"/>
    <xf numFmtId="164" fontId="0" fillId="3" borderId="18" xfId="1" applyNumberFormat="1" applyFont="1" applyFill="1" applyBorder="1"/>
    <xf numFmtId="164" fontId="0" fillId="3" borderId="18" xfId="0" applyNumberFormat="1" applyFill="1" applyBorder="1"/>
    <xf numFmtId="165" fontId="0" fillId="3" borderId="18" xfId="0" applyNumberFormat="1" applyFill="1" applyBorder="1"/>
    <xf numFmtId="49" fontId="0" fillId="3" borderId="25" xfId="0" applyNumberFormat="1" applyFill="1" applyBorder="1"/>
    <xf numFmtId="0" fontId="22" fillId="3" borderId="18" xfId="0" applyFont="1" applyFill="1" applyBorder="1"/>
    <xf numFmtId="0" fontId="0" fillId="0" borderId="191" xfId="0" applyBorder="1"/>
    <xf numFmtId="0" fontId="14" fillId="6" borderId="141" xfId="0" applyFont="1" applyFill="1" applyBorder="1"/>
    <xf numFmtId="43" fontId="0" fillId="0" borderId="154" xfId="0" applyNumberFormat="1" applyBorder="1"/>
    <xf numFmtId="164" fontId="0" fillId="0" borderId="154" xfId="0" applyNumberFormat="1" applyBorder="1"/>
    <xf numFmtId="177" fontId="43" fillId="0" borderId="128" xfId="2" applyNumberFormat="1" applyFont="1" applyFill="1" applyBorder="1"/>
    <xf numFmtId="177" fontId="43" fillId="0" borderId="140" xfId="2" applyNumberFormat="1" applyFont="1" applyFill="1" applyBorder="1"/>
    <xf numFmtId="3" fontId="3" fillId="0" borderId="154" xfId="0" applyNumberFormat="1" applyFont="1" applyBorder="1"/>
    <xf numFmtId="0" fontId="25" fillId="0" borderId="152" xfId="0" applyFont="1" applyBorder="1" applyAlignment="1">
      <alignment horizontal="center" vertical="center" wrapText="1"/>
    </xf>
    <xf numFmtId="0" fontId="10" fillId="0" borderId="192" xfId="0" applyFont="1" applyBorder="1" applyAlignment="1">
      <alignment horizontal="center" vertical="center" wrapText="1"/>
    </xf>
    <xf numFmtId="0" fontId="0" fillId="3" borderId="24" xfId="0" applyFill="1" applyBorder="1"/>
    <xf numFmtId="0" fontId="0" fillId="6" borderId="124" xfId="0" applyFill="1" applyBorder="1"/>
    <xf numFmtId="0" fontId="14" fillId="6" borderId="124" xfId="0" applyFont="1" applyFill="1" applyBorder="1"/>
    <xf numFmtId="174" fontId="4" fillId="8" borderId="0" xfId="0" applyNumberFormat="1" applyFont="1" applyFill="1"/>
    <xf numFmtId="174" fontId="0" fillId="8" borderId="0" xfId="0" applyNumberFormat="1" applyFill="1"/>
    <xf numFmtId="174" fontId="6" fillId="8" borderId="0" xfId="0" applyNumberFormat="1" applyFont="1" applyFill="1" applyAlignment="1">
      <alignment horizontal="right"/>
    </xf>
    <xf numFmtId="174" fontId="6" fillId="8" borderId="0" xfId="0" applyNumberFormat="1" applyFont="1" applyFill="1" applyAlignment="1">
      <alignment horizontal="centerContinuous"/>
    </xf>
    <xf numFmtId="174" fontId="0" fillId="8" borderId="0" xfId="0" applyNumberFormat="1" applyFill="1" applyAlignment="1">
      <alignment horizontal="left" vertical="top" wrapText="1"/>
    </xf>
    <xf numFmtId="174" fontId="0" fillId="8" borderId="0" xfId="1" applyNumberFormat="1" applyFont="1" applyFill="1" applyBorder="1" applyAlignment="1" applyProtection="1">
      <protection locked="0"/>
    </xf>
    <xf numFmtId="174" fontId="0" fillId="8" borderId="0" xfId="1" applyNumberFormat="1" applyFont="1" applyFill="1" applyBorder="1" applyAlignment="1"/>
    <xf numFmtId="2" fontId="50" fillId="0" borderId="128" xfId="0" applyNumberFormat="1" applyFont="1" applyBorder="1"/>
    <xf numFmtId="0" fontId="5" fillId="0" borderId="127" xfId="0" applyFont="1" applyBorder="1" applyAlignment="1">
      <alignment horizontal="right"/>
    </xf>
    <xf numFmtId="164" fontId="5" fillId="12" borderId="150" xfId="1" applyNumberFormat="1" applyFont="1" applyFill="1" applyBorder="1" applyAlignment="1">
      <alignment vertical="top" wrapText="1"/>
    </xf>
    <xf numFmtId="164" fontId="5" fillId="12" borderId="145" xfId="1" applyNumberFormat="1" applyFont="1" applyFill="1" applyBorder="1" applyAlignment="1">
      <alignment vertical="top" wrapText="1"/>
    </xf>
    <xf numFmtId="0" fontId="0" fillId="12" borderId="128" xfId="0" applyFill="1" applyBorder="1" applyAlignment="1">
      <alignment vertical="center" wrapText="1"/>
    </xf>
    <xf numFmtId="0" fontId="0" fillId="12" borderId="127" xfId="0" applyFill="1" applyBorder="1" applyAlignment="1">
      <alignment vertical="center" wrapText="1"/>
    </xf>
    <xf numFmtId="164" fontId="0" fillId="12" borderId="126" xfId="1" applyNumberFormat="1" applyFont="1" applyFill="1" applyBorder="1"/>
    <xf numFmtId="164" fontId="0" fillId="12" borderId="125" xfId="1" applyNumberFormat="1" applyFont="1" applyFill="1" applyBorder="1"/>
    <xf numFmtId="164" fontId="5" fillId="12" borderId="147" xfId="1" applyNumberFormat="1" applyFont="1" applyFill="1" applyBorder="1" applyAlignment="1">
      <alignment horizontal="right"/>
    </xf>
    <xf numFmtId="0" fontId="0" fillId="12" borderId="146" xfId="0" applyFill="1" applyBorder="1"/>
    <xf numFmtId="2" fontId="0" fillId="0" borderId="201" xfId="0" applyNumberFormat="1" applyBorder="1"/>
    <xf numFmtId="173" fontId="0" fillId="0" borderId="172" xfId="0" applyNumberFormat="1" applyBorder="1"/>
    <xf numFmtId="2" fontId="0" fillId="0" borderId="202" xfId="0" applyNumberFormat="1" applyBorder="1"/>
    <xf numFmtId="2" fontId="10" fillId="0" borderId="203" xfId="0" applyNumberFormat="1" applyFont="1" applyBorder="1" applyAlignment="1">
      <alignment horizontal="center"/>
    </xf>
    <xf numFmtId="164" fontId="0" fillId="12" borderId="204" xfId="1" applyNumberFormat="1" applyFont="1" applyFill="1" applyBorder="1" applyAlignment="1">
      <alignment horizontal="center"/>
    </xf>
    <xf numFmtId="164" fontId="5" fillId="12" borderId="161" xfId="1" applyNumberFormat="1" applyFont="1" applyFill="1" applyBorder="1" applyAlignment="1">
      <alignment vertical="top" wrapText="1"/>
    </xf>
    <xf numFmtId="164" fontId="5" fillId="12" borderId="205" xfId="1" applyNumberFormat="1" applyFont="1" applyFill="1" applyBorder="1" applyAlignment="1">
      <alignment vertical="top" wrapText="1"/>
    </xf>
    <xf numFmtId="0" fontId="0" fillId="12" borderId="206" xfId="0" applyFill="1" applyBorder="1" applyAlignment="1">
      <alignment vertical="center" wrapText="1"/>
    </xf>
    <xf numFmtId="10" fontId="0" fillId="12" borderId="207" xfId="0" applyNumberFormat="1" applyFill="1" applyBorder="1"/>
    <xf numFmtId="2" fontId="0" fillId="12" borderId="158" xfId="0" applyNumberFormat="1" applyFill="1" applyBorder="1"/>
    <xf numFmtId="0" fontId="0" fillId="12" borderId="208" xfId="0" applyFill="1" applyBorder="1" applyAlignment="1">
      <alignment vertical="center" wrapText="1"/>
    </xf>
    <xf numFmtId="164" fontId="0" fillId="12" borderId="159" xfId="1" applyNumberFormat="1" applyFont="1" applyFill="1" applyBorder="1"/>
    <xf numFmtId="164" fontId="0" fillId="12" borderId="160" xfId="1" applyNumberFormat="1" applyFont="1" applyFill="1" applyBorder="1"/>
    <xf numFmtId="2" fontId="0" fillId="0" borderId="209" xfId="0" applyNumberFormat="1" applyBorder="1"/>
    <xf numFmtId="2" fontId="0" fillId="0" borderId="210" xfId="0" applyNumberFormat="1" applyBorder="1"/>
    <xf numFmtId="2" fontId="0" fillId="0" borderId="171" xfId="0" applyNumberFormat="1" applyBorder="1"/>
    <xf numFmtId="164" fontId="5" fillId="12" borderId="155" xfId="1" applyNumberFormat="1" applyFont="1" applyFill="1" applyBorder="1" applyAlignment="1">
      <alignment horizontal="right"/>
    </xf>
    <xf numFmtId="43" fontId="0" fillId="12" borderId="211" xfId="0" applyNumberFormat="1" applyFill="1" applyBorder="1"/>
    <xf numFmtId="164" fontId="0" fillId="12" borderId="211" xfId="1" applyNumberFormat="1" applyFont="1" applyFill="1" applyBorder="1"/>
    <xf numFmtId="43" fontId="0" fillId="0" borderId="205" xfId="0" applyNumberFormat="1" applyBorder="1"/>
    <xf numFmtId="164" fontId="0" fillId="0" borderId="128" xfId="1" applyNumberFormat="1" applyFont="1" applyBorder="1"/>
    <xf numFmtId="43" fontId="0" fillId="0" borderId="204" xfId="0" applyNumberFormat="1" applyBorder="1"/>
    <xf numFmtId="43" fontId="0" fillId="0" borderId="212" xfId="0" applyNumberFormat="1" applyBorder="1"/>
    <xf numFmtId="43" fontId="0" fillId="0" borderId="191" xfId="0" applyNumberFormat="1" applyBorder="1"/>
    <xf numFmtId="2" fontId="4" fillId="0" borderId="209" xfId="0" applyNumberFormat="1" applyFont="1" applyBorder="1" applyAlignment="1">
      <alignment horizontal="center"/>
    </xf>
    <xf numFmtId="2" fontId="4" fillId="0" borderId="213" xfId="0" applyNumberFormat="1" applyFont="1" applyBorder="1" applyAlignment="1">
      <alignment horizontal="center"/>
    </xf>
    <xf numFmtId="2" fontId="4" fillId="0" borderId="214" xfId="0" applyNumberFormat="1" applyFont="1" applyBorder="1" applyAlignment="1">
      <alignment horizontal="center"/>
    </xf>
    <xf numFmtId="2" fontId="4" fillId="0" borderId="170" xfId="0" applyNumberFormat="1" applyFont="1" applyBorder="1" applyAlignment="1">
      <alignment horizontal="center"/>
    </xf>
    <xf numFmtId="2" fontId="4" fillId="0" borderId="215" xfId="0" applyNumberFormat="1" applyFont="1" applyBorder="1" applyAlignment="1">
      <alignment horizontal="center"/>
    </xf>
    <xf numFmtId="2" fontId="3" fillId="0" borderId="216" xfId="0" applyNumberFormat="1" applyFont="1" applyBorder="1" applyAlignment="1">
      <alignment horizontal="right"/>
    </xf>
    <xf numFmtId="2" fontId="3" fillId="0" borderId="170" xfId="0" applyNumberFormat="1" applyFont="1" applyBorder="1" applyAlignment="1">
      <alignment horizontal="right"/>
    </xf>
    <xf numFmtId="2" fontId="3" fillId="0" borderId="217" xfId="0" applyNumberFormat="1" applyFont="1" applyBorder="1" applyAlignment="1">
      <alignment horizontal="right"/>
    </xf>
    <xf numFmtId="2" fontId="0" fillId="0" borderId="214" xfId="0" applyNumberFormat="1" applyBorder="1"/>
    <xf numFmtId="2" fontId="0" fillId="0" borderId="206" xfId="0" applyNumberFormat="1" applyBorder="1"/>
    <xf numFmtId="2" fontId="0" fillId="0" borderId="219" xfId="0" applyNumberFormat="1" applyBorder="1"/>
    <xf numFmtId="2" fontId="0" fillId="0" borderId="220" xfId="0" applyNumberFormat="1" applyBorder="1"/>
    <xf numFmtId="2" fontId="0" fillId="0" borderId="221" xfId="0" applyNumberFormat="1" applyBorder="1"/>
    <xf numFmtId="2" fontId="0" fillId="0" borderId="222" xfId="0" applyNumberFormat="1" applyBorder="1"/>
    <xf numFmtId="2" fontId="0" fillId="0" borderId="223" xfId="0" applyNumberFormat="1" applyBorder="1"/>
    <xf numFmtId="2" fontId="0" fillId="0" borderId="213" xfId="0" applyNumberFormat="1" applyBorder="1"/>
    <xf numFmtId="2" fontId="11" fillId="0" borderId="203" xfId="0" applyNumberFormat="1" applyFont="1" applyBorder="1" applyAlignment="1">
      <alignment horizontal="center"/>
    </xf>
    <xf numFmtId="164" fontId="0" fillId="0" borderId="224" xfId="1" applyNumberFormat="1" applyFont="1" applyBorder="1"/>
    <xf numFmtId="2" fontId="4" fillId="0" borderId="178" xfId="0" applyNumberFormat="1" applyFont="1" applyBorder="1" applyAlignment="1">
      <alignment horizontal="center"/>
    </xf>
    <xf numFmtId="0" fontId="0" fillId="0" borderId="225" xfId="0" applyBorder="1"/>
    <xf numFmtId="2" fontId="0" fillId="0" borderId="225" xfId="0" applyNumberFormat="1" applyBorder="1"/>
    <xf numFmtId="2" fontId="5" fillId="0" borderId="178" xfId="0" applyNumberFormat="1" applyFont="1" applyBorder="1"/>
    <xf numFmtId="2" fontId="0" fillId="0" borderId="217" xfId="0" applyNumberFormat="1" applyBorder="1"/>
    <xf numFmtId="2" fontId="0" fillId="0" borderId="178" xfId="0" applyNumberFormat="1" applyBorder="1"/>
    <xf numFmtId="174" fontId="0" fillId="2" borderId="13" xfId="0" applyNumberFormat="1" applyFill="1" applyBorder="1" applyAlignment="1" applyProtection="1">
      <alignment horizontal="center"/>
      <protection locked="0"/>
    </xf>
    <xf numFmtId="174" fontId="0" fillId="2" borderId="15" xfId="0" applyNumberFormat="1" applyFill="1" applyBorder="1" applyAlignment="1" applyProtection="1">
      <alignment horizontal="center"/>
      <protection locked="0"/>
    </xf>
    <xf numFmtId="43" fontId="0" fillId="0" borderId="159" xfId="0" applyNumberFormat="1" applyBorder="1"/>
    <xf numFmtId="43" fontId="0" fillId="0" borderId="160" xfId="0" applyNumberFormat="1" applyBorder="1"/>
    <xf numFmtId="43" fontId="0" fillId="0" borderId="128" xfId="0" applyNumberFormat="1" applyBorder="1"/>
    <xf numFmtId="43" fontId="0" fillId="0" borderId="163" xfId="0" applyNumberFormat="1" applyBorder="1"/>
    <xf numFmtId="174" fontId="0" fillId="0" borderId="0" xfId="0" applyNumberFormat="1" applyAlignment="1">
      <alignment horizontal="center"/>
    </xf>
    <xf numFmtId="174" fontId="0" fillId="8" borderId="0" xfId="0" applyNumberFormat="1" applyFill="1" applyAlignment="1">
      <alignment horizontal="center"/>
    </xf>
    <xf numFmtId="174" fontId="10" fillId="5" borderId="39" xfId="0" applyNumberFormat="1" applyFont="1" applyFill="1" applyBorder="1" applyAlignment="1">
      <alignment horizontal="center" vertical="center" wrapText="1"/>
    </xf>
    <xf numFmtId="174" fontId="7" fillId="8" borderId="0" xfId="0" applyNumberFormat="1" applyFont="1" applyFill="1" applyAlignment="1">
      <alignment horizontal="center"/>
    </xf>
    <xf numFmtId="174" fontId="7" fillId="5" borderId="39" xfId="0" applyNumberFormat="1" applyFont="1" applyFill="1" applyBorder="1" applyAlignment="1">
      <alignment horizontal="center" vertical="center" wrapText="1"/>
    </xf>
    <xf numFmtId="174" fontId="7" fillId="5" borderId="42" xfId="0" applyNumberFormat="1" applyFont="1" applyFill="1" applyBorder="1" applyAlignment="1">
      <alignment horizontal="center" vertical="center" wrapText="1"/>
    </xf>
    <xf numFmtId="174" fontId="0" fillId="14" borderId="0" xfId="0" applyNumberFormat="1" applyFill="1" applyAlignment="1">
      <alignment horizontal="center" vertical="center" wrapText="1"/>
    </xf>
    <xf numFmtId="174" fontId="0" fillId="14" borderId="0" xfId="0" applyNumberFormat="1" applyFill="1" applyAlignment="1">
      <alignment horizontal="center" wrapText="1"/>
    </xf>
    <xf numFmtId="174" fontId="0" fillId="14" borderId="8" xfId="0" applyNumberFormat="1" applyFill="1" applyBorder="1" applyAlignment="1">
      <alignment horizontal="center" wrapText="1"/>
    </xf>
    <xf numFmtId="174" fontId="0" fillId="14" borderId="9" xfId="0" applyNumberFormat="1" applyFill="1" applyBorder="1" applyAlignment="1">
      <alignment horizontal="center" wrapText="1"/>
    </xf>
    <xf numFmtId="174" fontId="0" fillId="14" borderId="8" xfId="0" applyNumberFormat="1" applyFill="1" applyBorder="1" applyAlignment="1">
      <alignment horizontal="center" vertical="center" wrapText="1"/>
    </xf>
    <xf numFmtId="174" fontId="0" fillId="14" borderId="48" xfId="0" applyNumberFormat="1" applyFill="1" applyBorder="1" applyAlignment="1">
      <alignment horizontal="center"/>
    </xf>
    <xf numFmtId="174" fontId="0" fillId="2" borderId="34" xfId="0" applyNumberFormat="1" applyFill="1" applyBorder="1" applyAlignment="1" applyProtection="1">
      <alignment horizontal="center"/>
      <protection locked="0"/>
    </xf>
    <xf numFmtId="174" fontId="0" fillId="2" borderId="29" xfId="0" applyNumberFormat="1" applyFill="1" applyBorder="1" applyAlignment="1" applyProtection="1">
      <alignment horizontal="center"/>
      <protection locked="0"/>
    </xf>
    <xf numFmtId="174" fontId="0" fillId="2" borderId="49" xfId="0" applyNumberFormat="1" applyFill="1" applyBorder="1" applyAlignment="1" applyProtection="1">
      <alignment horizontal="center"/>
      <protection locked="0"/>
    </xf>
    <xf numFmtId="174" fontId="0" fillId="2" borderId="4" xfId="0" applyNumberFormat="1" applyFill="1" applyBorder="1" applyAlignment="1" applyProtection="1">
      <alignment horizontal="center"/>
      <protection locked="0"/>
    </xf>
    <xf numFmtId="174" fontId="0" fillId="2" borderId="3" xfId="0" applyNumberFormat="1" applyFill="1" applyBorder="1" applyAlignment="1" applyProtection="1">
      <alignment horizontal="center"/>
      <protection locked="0"/>
    </xf>
    <xf numFmtId="174" fontId="0" fillId="14" borderId="52" xfId="0" applyNumberFormat="1" applyFill="1" applyBorder="1" applyAlignment="1" applyProtection="1">
      <alignment horizontal="center"/>
      <protection locked="0"/>
    </xf>
    <xf numFmtId="174" fontId="0" fillId="14" borderId="44" xfId="0" applyNumberFormat="1" applyFill="1" applyBorder="1" applyAlignment="1" applyProtection="1">
      <alignment horizontal="center"/>
      <protection locked="0"/>
    </xf>
    <xf numFmtId="174" fontId="0" fillId="0" borderId="0" xfId="0" applyNumberFormat="1" applyAlignment="1">
      <alignment horizontal="right"/>
    </xf>
    <xf numFmtId="14" fontId="15" fillId="2" borderId="54" xfId="0" applyNumberFormat="1" applyFont="1" applyFill="1" applyBorder="1" applyAlignment="1" applyProtection="1">
      <alignment horizontal="center" vertical="center"/>
      <protection locked="0"/>
    </xf>
    <xf numFmtId="174" fontId="0" fillId="14" borderId="48" xfId="0" applyNumberFormat="1" applyFill="1" applyBorder="1" applyAlignment="1">
      <alignment horizontal="center" wrapText="1"/>
    </xf>
    <xf numFmtId="174" fontId="0" fillId="2" borderId="4" xfId="0" applyNumberFormat="1" applyFill="1" applyBorder="1" applyAlignment="1" applyProtection="1">
      <alignment horizontal="center" wrapText="1"/>
      <protection locked="0"/>
    </xf>
    <xf numFmtId="174" fontId="0" fillId="4" borderId="34" xfId="0" applyNumberFormat="1" applyFill="1" applyBorder="1" applyAlignment="1" applyProtection="1">
      <alignment horizontal="center"/>
      <protection locked="0"/>
    </xf>
    <xf numFmtId="174" fontId="0" fillId="4" borderId="47" xfId="0" applyNumberFormat="1" applyFill="1" applyBorder="1" applyAlignment="1" applyProtection="1">
      <alignment horizontal="center"/>
      <protection locked="0"/>
    </xf>
    <xf numFmtId="174" fontId="0" fillId="4" borderId="13" xfId="0" applyNumberFormat="1" applyFill="1" applyBorder="1" applyAlignment="1" applyProtection="1">
      <alignment horizontal="center"/>
      <protection locked="0"/>
    </xf>
    <xf numFmtId="174" fontId="0" fillId="4" borderId="17" xfId="0" applyNumberFormat="1" applyFill="1" applyBorder="1" applyAlignment="1" applyProtection="1">
      <alignment horizontal="center"/>
      <protection locked="0"/>
    </xf>
    <xf numFmtId="174" fontId="0" fillId="4" borderId="45" xfId="0" applyNumberFormat="1" applyFill="1" applyBorder="1" applyAlignment="1" applyProtection="1">
      <alignment horizontal="center"/>
      <protection locked="0"/>
    </xf>
    <xf numFmtId="174" fontId="0" fillId="4" borderId="41" xfId="0" applyNumberFormat="1" applyFill="1" applyBorder="1" applyAlignment="1" applyProtection="1">
      <alignment horizontal="center"/>
      <protection locked="0"/>
    </xf>
    <xf numFmtId="174" fontId="0" fillId="4" borderId="40" xfId="0" applyNumberFormat="1" applyFill="1" applyBorder="1" applyAlignment="1" applyProtection="1">
      <alignment horizontal="center"/>
      <protection locked="0"/>
    </xf>
    <xf numFmtId="174" fontId="0" fillId="14" borderId="228" xfId="0" applyNumberFormat="1" applyFill="1" applyBorder="1" applyAlignment="1">
      <alignment horizontal="center" wrapText="1"/>
    </xf>
    <xf numFmtId="174" fontId="51" fillId="0" borderId="0" xfId="0" applyNumberFormat="1" applyFont="1" applyAlignment="1">
      <alignment horizontal="center"/>
    </xf>
    <xf numFmtId="174" fontId="3" fillId="0" borderId="0" xfId="0" applyNumberFormat="1" applyFont="1" applyAlignment="1">
      <alignment horizontal="center" vertical="center"/>
    </xf>
    <xf numFmtId="174" fontId="51" fillId="0" borderId="0" xfId="0" applyNumberFormat="1" applyFont="1" applyAlignment="1">
      <alignment horizontal="right"/>
    </xf>
    <xf numFmtId="174" fontId="3" fillId="0" borderId="0" xfId="0" applyNumberFormat="1" applyFont="1" applyAlignment="1">
      <alignment vertical="center"/>
    </xf>
    <xf numFmtId="0" fontId="57" fillId="12" borderId="15" xfId="14" applyNumberFormat="1" applyFont="1" applyFill="1" applyBorder="1" applyAlignment="1">
      <alignment horizontal="center" wrapText="1"/>
    </xf>
    <xf numFmtId="0" fontId="57" fillId="12" borderId="4" xfId="14" applyNumberFormat="1" applyFont="1" applyFill="1" applyBorder="1" applyAlignment="1">
      <alignment horizontal="center" wrapText="1"/>
    </xf>
    <xf numFmtId="1" fontId="57" fillId="12" borderId="4" xfId="14" applyNumberFormat="1" applyFont="1" applyFill="1" applyBorder="1" applyAlignment="1">
      <alignment horizontal="center" wrapText="1"/>
    </xf>
    <xf numFmtId="2" fontId="11" fillId="0" borderId="229" xfId="0" applyNumberFormat="1" applyFont="1" applyBorder="1" applyAlignment="1">
      <alignment horizontal="center"/>
    </xf>
    <xf numFmtId="49" fontId="0" fillId="0" borderId="147" xfId="0" applyNumberFormat="1" applyBorder="1" applyAlignment="1">
      <alignment horizontal="center"/>
    </xf>
    <xf numFmtId="0" fontId="59" fillId="0" borderId="4" xfId="14" applyFont="1" applyBorder="1" applyAlignment="1">
      <alignment horizontal="center" vertical="center" wrapText="1"/>
    </xf>
    <xf numFmtId="2" fontId="0" fillId="0" borderId="160" xfId="0" applyNumberFormat="1" applyBorder="1"/>
    <xf numFmtId="2" fontId="11" fillId="0" borderId="232" xfId="0" applyNumberFormat="1" applyFont="1" applyBorder="1" applyAlignment="1">
      <alignment horizontal="center"/>
    </xf>
    <xf numFmtId="2" fontId="0" fillId="0" borderId="234" xfId="0" applyNumberFormat="1" applyBorder="1"/>
    <xf numFmtId="2" fontId="0" fillId="0" borderId="233" xfId="0" applyNumberFormat="1" applyBorder="1"/>
    <xf numFmtId="174" fontId="3" fillId="0" borderId="17" xfId="0" applyNumberFormat="1" applyFont="1" applyBorder="1"/>
    <xf numFmtId="2" fontId="0" fillId="0" borderId="235" xfId="0" applyNumberFormat="1" applyBorder="1"/>
    <xf numFmtId="2" fontId="0" fillId="0" borderId="236" xfId="0" applyNumberFormat="1" applyBorder="1"/>
    <xf numFmtId="2" fontId="0" fillId="0" borderId="237" xfId="0" applyNumberFormat="1" applyBorder="1"/>
    <xf numFmtId="164" fontId="62" fillId="16" borderId="26" xfId="1" applyNumberFormat="1" applyFont="1" applyFill="1" applyBorder="1" applyAlignment="1">
      <alignment horizontal="center" vertical="center"/>
    </xf>
    <xf numFmtId="0" fontId="40" fillId="22" borderId="26" xfId="0" applyFont="1" applyFill="1" applyBorder="1" applyAlignment="1">
      <alignment horizontal="center" vertical="center"/>
    </xf>
    <xf numFmtId="174" fontId="0" fillId="5" borderId="27" xfId="0" applyNumberFormat="1" applyFill="1" applyBorder="1" applyAlignment="1">
      <alignment horizontal="center" vertical="top" wrapText="1"/>
    </xf>
    <xf numFmtId="174" fontId="3" fillId="5" borderId="27" xfId="0" applyNumberFormat="1" applyFont="1" applyFill="1" applyBorder="1" applyAlignment="1">
      <alignment horizontal="center" vertical="top" wrapText="1"/>
    </xf>
    <xf numFmtId="174" fontId="0" fillId="8" borderId="230" xfId="0" applyNumberFormat="1" applyFill="1" applyBorder="1" applyAlignment="1">
      <alignment horizontal="center"/>
    </xf>
    <xf numFmtId="0" fontId="2" fillId="23" borderId="26" xfId="0" applyFont="1" applyFill="1" applyBorder="1" applyAlignment="1">
      <alignment horizontal="center" vertical="center"/>
    </xf>
    <xf numFmtId="174" fontId="0" fillId="0" borderId="158" xfId="0" applyNumberFormat="1" applyBorder="1"/>
    <xf numFmtId="174" fontId="4" fillId="0" borderId="158" xfId="0" applyNumberFormat="1" applyFont="1" applyBorder="1" applyAlignment="1">
      <alignment horizontal="center"/>
    </xf>
    <xf numFmtId="174" fontId="38" fillId="0" borderId="158" xfId="0" applyNumberFormat="1" applyFont="1" applyBorder="1" applyAlignment="1">
      <alignment horizontal="center"/>
    </xf>
    <xf numFmtId="174" fontId="6" fillId="0" borderId="158" xfId="0" applyNumberFormat="1" applyFont="1" applyBorder="1" applyAlignment="1">
      <alignment horizontal="center"/>
    </xf>
    <xf numFmtId="174" fontId="6" fillId="0" borderId="186" xfId="0" applyNumberFormat="1" applyFont="1" applyBorder="1" applyAlignment="1">
      <alignment horizontal="center"/>
    </xf>
    <xf numFmtId="174" fontId="3" fillId="0" borderId="186" xfId="0" applyNumberFormat="1" applyFont="1" applyBorder="1" applyAlignment="1">
      <alignment horizontal="center"/>
    </xf>
    <xf numFmtId="174" fontId="3" fillId="0" borderId="186" xfId="0" applyNumberFormat="1" applyFont="1" applyBorder="1"/>
    <xf numFmtId="174" fontId="3" fillId="0" borderId="158" xfId="0" applyNumberFormat="1" applyFont="1" applyBorder="1"/>
    <xf numFmtId="174" fontId="7" fillId="0" borderId="158" xfId="0" applyNumberFormat="1" applyFont="1" applyBorder="1" applyAlignment="1" applyProtection="1">
      <alignment horizontal="center"/>
      <protection locked="0"/>
    </xf>
    <xf numFmtId="174" fontId="3" fillId="0" borderId="158" xfId="0" applyNumberFormat="1" applyFont="1" applyBorder="1" applyAlignment="1">
      <alignment horizontal="right"/>
    </xf>
    <xf numFmtId="174" fontId="5" fillId="0" borderId="158" xfId="0" applyNumberFormat="1" applyFont="1" applyBorder="1" applyAlignment="1">
      <alignment horizontal="right"/>
    </xf>
    <xf numFmtId="174" fontId="5" fillId="0" borderId="158" xfId="0" applyNumberFormat="1" applyFont="1" applyBorder="1" applyAlignment="1" applyProtection="1">
      <alignment horizontal="right"/>
      <protection locked="0"/>
    </xf>
    <xf numFmtId="174" fontId="0" fillId="0" borderId="186" xfId="0" applyNumberFormat="1" applyBorder="1" applyAlignment="1">
      <alignment horizontal="right"/>
    </xf>
    <xf numFmtId="174" fontId="0" fillId="0" borderId="186" xfId="0" applyNumberFormat="1" applyBorder="1"/>
    <xf numFmtId="174" fontId="7" fillId="0" borderId="158" xfId="0" applyNumberFormat="1" applyFont="1" applyBorder="1" applyAlignment="1" applyProtection="1">
      <alignment horizontal="right"/>
      <protection locked="0"/>
    </xf>
    <xf numFmtId="174" fontId="6" fillId="0" borderId="158" xfId="0" applyNumberFormat="1" applyFont="1" applyBorder="1"/>
    <xf numFmtId="174" fontId="5" fillId="0" borderId="158" xfId="0" applyNumberFormat="1" applyFont="1" applyBorder="1"/>
    <xf numFmtId="174" fontId="5" fillId="0" borderId="158" xfId="0" applyNumberFormat="1" applyFont="1" applyBorder="1" applyAlignment="1">
      <alignment horizontal="center"/>
    </xf>
    <xf numFmtId="174" fontId="3" fillId="0" borderId="186" xfId="0" applyNumberFormat="1" applyFont="1" applyBorder="1" applyAlignment="1">
      <alignment horizontal="left"/>
    </xf>
    <xf numFmtId="174" fontId="3" fillId="0" borderId="158" xfId="0" applyNumberFormat="1" applyFont="1" applyBorder="1" applyAlignment="1">
      <alignment horizontal="left"/>
    </xf>
    <xf numFmtId="174" fontId="44" fillId="0" borderId="185" xfId="0" applyNumberFormat="1" applyFont="1" applyBorder="1" applyAlignment="1" applyProtection="1">
      <alignment horizontal="center"/>
      <protection locked="0"/>
    </xf>
    <xf numFmtId="174" fontId="0" fillId="0" borderId="158" xfId="1" applyNumberFormat="1" applyFont="1" applyBorder="1"/>
    <xf numFmtId="174" fontId="0" fillId="0" borderId="188" xfId="0" applyNumberFormat="1" applyBorder="1"/>
    <xf numFmtId="174" fontId="0" fillId="0" borderId="158" xfId="1" applyNumberFormat="1" applyFont="1" applyFill="1" applyBorder="1" applyAlignment="1">
      <alignment horizontal="center"/>
    </xf>
    <xf numFmtId="174" fontId="0" fillId="12" borderId="158" xfId="0" applyNumberFormat="1" applyFill="1" applyBorder="1" applyAlignment="1">
      <alignment vertical="center" wrapText="1"/>
    </xf>
    <xf numFmtId="174" fontId="5" fillId="0" borderId="158" xfId="1" applyNumberFormat="1" applyFont="1" applyFill="1" applyBorder="1" applyAlignment="1">
      <alignment vertical="top" wrapText="1"/>
    </xf>
    <xf numFmtId="3" fontId="3" fillId="2" borderId="4" xfId="0" quotePrefix="1" applyNumberFormat="1" applyFont="1" applyFill="1" applyBorder="1" applyAlignment="1" applyProtection="1">
      <alignment horizontal="center" vertical="top"/>
      <protection locked="0"/>
    </xf>
    <xf numFmtId="0" fontId="0" fillId="12" borderId="154" xfId="0" applyFill="1" applyBorder="1"/>
    <xf numFmtId="0" fontId="0" fillId="12" borderId="147" xfId="0" applyFill="1" applyBorder="1"/>
    <xf numFmtId="174" fontId="44" fillId="0" borderId="189" xfId="0" applyNumberFormat="1" applyFont="1" applyBorder="1" applyAlignment="1">
      <alignment horizontal="center"/>
    </xf>
    <xf numFmtId="0" fontId="0" fillId="4" borderId="21" xfId="0" applyFill="1" applyBorder="1" applyAlignment="1" applyProtection="1">
      <alignment horizontal="center" wrapText="1"/>
      <protection locked="0"/>
    </xf>
    <xf numFmtId="0" fontId="0" fillId="4" borderId="4" xfId="0" applyFill="1" applyBorder="1" applyAlignment="1" applyProtection="1">
      <alignment horizontal="center"/>
      <protection locked="0"/>
    </xf>
    <xf numFmtId="174" fontId="3" fillId="0" borderId="15" xfId="0" applyNumberFormat="1" applyFont="1" applyBorder="1" applyAlignment="1">
      <alignment horizontal="center" wrapText="1"/>
    </xf>
    <xf numFmtId="168" fontId="3" fillId="0" borderId="4" xfId="0" applyNumberFormat="1" applyFont="1" applyBorder="1" applyAlignment="1">
      <alignment horizontal="center"/>
    </xf>
    <xf numFmtId="183" fontId="3" fillId="0" borderId="4" xfId="0" applyNumberFormat="1" applyFont="1" applyBorder="1" applyAlignment="1">
      <alignment horizontal="center"/>
    </xf>
    <xf numFmtId="0" fontId="47" fillId="0" borderId="148" xfId="0" applyFont="1" applyBorder="1" applyAlignment="1">
      <alignment horizontal="center"/>
    </xf>
    <xf numFmtId="168" fontId="3" fillId="0" borderId="17" xfId="0" applyNumberFormat="1" applyFont="1" applyBorder="1"/>
    <xf numFmtId="2" fontId="3" fillId="2" borderId="17" xfId="0" applyNumberFormat="1" applyFont="1" applyFill="1" applyBorder="1" applyProtection="1">
      <protection locked="0"/>
    </xf>
    <xf numFmtId="167" fontId="3" fillId="2" borderId="17" xfId="0" applyNumberFormat="1" applyFont="1" applyFill="1" applyBorder="1" applyProtection="1">
      <protection locked="0"/>
    </xf>
    <xf numFmtId="1" fontId="3" fillId="2" borderId="17" xfId="0" applyNumberFormat="1" applyFont="1" applyFill="1" applyBorder="1" applyProtection="1">
      <protection locked="0"/>
    </xf>
    <xf numFmtId="166" fontId="3" fillId="2" borderId="17" xfId="0" applyNumberFormat="1" applyFont="1" applyFill="1" applyBorder="1" applyProtection="1">
      <protection locked="0"/>
    </xf>
    <xf numFmtId="0" fontId="0" fillId="0" borderId="4" xfId="0" applyBorder="1"/>
    <xf numFmtId="164" fontId="40" fillId="35" borderId="26" xfId="1" applyNumberFormat="1" applyFont="1" applyFill="1" applyBorder="1" applyAlignment="1">
      <alignment horizontal="center" vertical="center"/>
    </xf>
    <xf numFmtId="0" fontId="68" fillId="0" borderId="0" xfId="0" applyFont="1"/>
    <xf numFmtId="0" fontId="5" fillId="0" borderId="4" xfId="0" applyFont="1" applyBorder="1" applyAlignment="1">
      <alignment horizontal="center"/>
    </xf>
    <xf numFmtId="0" fontId="0" fillId="2" borderId="4" xfId="0" applyFill="1" applyBorder="1" applyProtection="1">
      <protection locked="0"/>
    </xf>
    <xf numFmtId="0" fontId="0" fillId="0" borderId="0" xfId="0" applyAlignment="1">
      <alignment wrapText="1"/>
    </xf>
    <xf numFmtId="0" fontId="0" fillId="12" borderId="6" xfId="0" applyFill="1" applyBorder="1"/>
    <xf numFmtId="164" fontId="0" fillId="12" borderId="242" xfId="1" applyNumberFormat="1" applyFont="1" applyFill="1" applyBorder="1"/>
    <xf numFmtId="0" fontId="0" fillId="12" borderId="204" xfId="0" applyFill="1" applyBorder="1"/>
    <xf numFmtId="0" fontId="0" fillId="12" borderId="172" xfId="0" applyFill="1" applyBorder="1"/>
    <xf numFmtId="164" fontId="0" fillId="12" borderId="175" xfId="1" applyNumberFormat="1" applyFont="1" applyFill="1" applyBorder="1"/>
    <xf numFmtId="164" fontId="0" fillId="12" borderId="172" xfId="1" applyNumberFormat="1" applyFont="1" applyFill="1" applyBorder="1"/>
    <xf numFmtId="164" fontId="0" fillId="12" borderId="177" xfId="1" applyNumberFormat="1" applyFont="1" applyFill="1" applyBorder="1"/>
    <xf numFmtId="164" fontId="0" fillId="12" borderId="0" xfId="1" applyNumberFormat="1" applyFont="1" applyFill="1"/>
    <xf numFmtId="164" fontId="0" fillId="12" borderId="141" xfId="0" applyNumberFormat="1" applyFill="1" applyBorder="1"/>
    <xf numFmtId="164" fontId="0" fillId="12" borderId="156" xfId="1" applyNumberFormat="1" applyFont="1" applyFill="1" applyBorder="1"/>
    <xf numFmtId="0" fontId="0" fillId="12" borderId="156" xfId="0" applyFill="1" applyBorder="1"/>
    <xf numFmtId="164" fontId="0" fillId="12" borderId="0" xfId="0" applyNumberFormat="1" applyFill="1"/>
    <xf numFmtId="43" fontId="0" fillId="12" borderId="141" xfId="0" applyNumberFormat="1" applyFill="1" applyBorder="1"/>
    <xf numFmtId="43" fontId="10" fillId="12" borderId="123" xfId="0" applyNumberFormat="1" applyFont="1" applyFill="1" applyBorder="1"/>
    <xf numFmtId="43" fontId="10" fillId="12" borderId="178" xfId="0" applyNumberFormat="1" applyFont="1" applyFill="1" applyBorder="1"/>
    <xf numFmtId="164" fontId="43" fillId="12" borderId="123" xfId="1" applyNumberFormat="1" applyFont="1" applyFill="1" applyBorder="1"/>
    <xf numFmtId="0" fontId="0" fillId="12" borderId="142" xfId="0" applyFill="1" applyBorder="1" applyAlignment="1">
      <alignment horizontal="center" vertical="center" wrapText="1"/>
    </xf>
    <xf numFmtId="43" fontId="10" fillId="12" borderId="142" xfId="0" applyNumberFormat="1" applyFont="1" applyFill="1" applyBorder="1" applyAlignment="1">
      <alignment horizontal="center"/>
    </xf>
    <xf numFmtId="43" fontId="10" fillId="12" borderId="203" xfId="0" applyNumberFormat="1" applyFont="1" applyFill="1" applyBorder="1" applyAlignment="1">
      <alignment horizontal="center"/>
    </xf>
    <xf numFmtId="164" fontId="10" fillId="12" borderId="142" xfId="1" applyNumberFormat="1" applyFont="1" applyFill="1" applyBorder="1"/>
    <xf numFmtId="0" fontId="0" fillId="12" borderId="156" xfId="0" applyFill="1" applyBorder="1" applyAlignment="1">
      <alignment horizontal="center" vertical="center" wrapText="1"/>
    </xf>
    <xf numFmtId="0" fontId="0" fillId="12" borderId="132" xfId="0" applyFill="1" applyBorder="1"/>
    <xf numFmtId="2" fontId="0" fillId="12" borderId="151" xfId="0" applyNumberFormat="1" applyFill="1" applyBorder="1"/>
    <xf numFmtId="0" fontId="0" fillId="12" borderId="151" xfId="0" applyFill="1" applyBorder="1"/>
    <xf numFmtId="49" fontId="0" fillId="12" borderId="151" xfId="0" applyNumberFormat="1" applyFill="1" applyBorder="1"/>
    <xf numFmtId="2" fontId="0" fillId="12" borderId="151" xfId="0" applyNumberFormat="1" applyFill="1" applyBorder="1" applyAlignment="1">
      <alignment horizontal="center"/>
    </xf>
    <xf numFmtId="43" fontId="0" fillId="12" borderId="151" xfId="0" applyNumberFormat="1" applyFill="1" applyBorder="1"/>
    <xf numFmtId="164" fontId="0" fillId="12" borderId="151" xfId="1" applyNumberFormat="1" applyFont="1" applyFill="1" applyBorder="1"/>
    <xf numFmtId="3" fontId="3" fillId="12" borderId="151" xfId="0" applyNumberFormat="1" applyFont="1" applyFill="1" applyBorder="1"/>
    <xf numFmtId="164" fontId="0" fillId="12" borderId="151" xfId="0" applyNumberFormat="1" applyFill="1" applyBorder="1"/>
    <xf numFmtId="49" fontId="0" fillId="12" borderId="123" xfId="0" applyNumberFormat="1" applyFill="1" applyBorder="1"/>
    <xf numFmtId="2" fontId="0" fillId="12" borderId="1" xfId="0" applyNumberFormat="1" applyFill="1" applyBorder="1"/>
    <xf numFmtId="43" fontId="0" fillId="12" borderId="1" xfId="0" applyNumberFormat="1" applyFill="1" applyBorder="1"/>
    <xf numFmtId="0" fontId="0" fillId="12" borderId="1" xfId="0" applyFill="1" applyBorder="1"/>
    <xf numFmtId="0" fontId="0" fillId="12" borderId="155" xfId="0" applyFill="1" applyBorder="1"/>
    <xf numFmtId="165" fontId="5" fillId="0" borderId="4" xfId="0" applyNumberFormat="1" applyFont="1" applyBorder="1" applyAlignment="1">
      <alignment horizontal="center"/>
    </xf>
    <xf numFmtId="0" fontId="0" fillId="12" borderId="0" xfId="0" applyFill="1" applyAlignment="1">
      <alignment horizontal="left"/>
    </xf>
    <xf numFmtId="0" fontId="3" fillId="12" borderId="0" xfId="0" applyFont="1" applyFill="1"/>
    <xf numFmtId="0" fontId="14" fillId="12" borderId="0" xfId="0" applyFont="1" applyFill="1"/>
    <xf numFmtId="49" fontId="0" fillId="12" borderId="0" xfId="0" applyNumberFormat="1" applyFill="1" applyAlignment="1">
      <alignment horizontal="left"/>
    </xf>
    <xf numFmtId="0" fontId="5" fillId="12" borderId="0" xfId="0" applyFont="1" applyFill="1" applyAlignment="1">
      <alignment horizontal="right"/>
    </xf>
    <xf numFmtId="0" fontId="50" fillId="12" borderId="0" xfId="0" applyFont="1" applyFill="1" applyAlignment="1">
      <alignment horizontal="left"/>
    </xf>
    <xf numFmtId="174" fontId="0" fillId="12" borderId="0" xfId="0" applyNumberFormat="1" applyFill="1" applyAlignment="1">
      <alignment horizontal="left"/>
    </xf>
    <xf numFmtId="0" fontId="5" fillId="12" borderId="0" xfId="0" applyFont="1" applyFill="1"/>
    <xf numFmtId="0" fontId="0" fillId="12" borderId="0" xfId="0" applyFill="1" applyAlignment="1">
      <alignment horizontal="center" vertical="top" wrapText="1"/>
    </xf>
    <xf numFmtId="0" fontId="21" fillId="12" borderId="0" xfId="0" applyFont="1" applyFill="1" applyAlignment="1">
      <alignment horizontal="left" vertical="top"/>
    </xf>
    <xf numFmtId="0" fontId="0" fillId="12" borderId="0" xfId="0" applyFill="1" applyAlignment="1">
      <alignment horizontal="center" vertical="top"/>
    </xf>
    <xf numFmtId="0" fontId="21" fillId="12" borderId="0" xfId="0" applyFont="1" applyFill="1" applyAlignment="1">
      <alignment horizontal="left"/>
    </xf>
    <xf numFmtId="0" fontId="3" fillId="12" borderId="0" xfId="0" applyFont="1" applyFill="1" applyAlignment="1">
      <alignment horizontal="left"/>
    </xf>
    <xf numFmtId="10" fontId="0" fillId="12" borderId="0" xfId="2" applyNumberFormat="1" applyFont="1" applyFill="1"/>
    <xf numFmtId="0" fontId="20" fillId="12" borderId="0" xfId="0" applyFont="1" applyFill="1"/>
    <xf numFmtId="0" fontId="5" fillId="12" borderId="12" xfId="0" applyFont="1" applyFill="1" applyBorder="1" applyAlignment="1">
      <alignment horizontal="center"/>
    </xf>
    <xf numFmtId="2" fontId="3" fillId="12" borderId="16" xfId="0" applyNumberFormat="1" applyFont="1" applyFill="1" applyBorder="1" applyAlignment="1">
      <alignment horizontal="center"/>
    </xf>
    <xf numFmtId="2" fontId="3" fillId="12" borderId="15" xfId="0" applyNumberFormat="1" applyFont="1" applyFill="1" applyBorder="1" applyAlignment="1">
      <alignment horizontal="center"/>
    </xf>
    <xf numFmtId="170" fontId="3" fillId="12" borderId="4" xfId="0" applyNumberFormat="1" applyFont="1" applyFill="1" applyBorder="1" applyAlignment="1">
      <alignment horizontal="center"/>
    </xf>
    <xf numFmtId="0" fontId="5" fillId="12" borderId="17" xfId="0" applyFont="1" applyFill="1" applyBorder="1"/>
    <xf numFmtId="3" fontId="3" fillId="12" borderId="18" xfId="0" applyNumberFormat="1" applyFont="1" applyFill="1" applyBorder="1" applyAlignment="1">
      <alignment horizontal="center"/>
    </xf>
    <xf numFmtId="174" fontId="3" fillId="12" borderId="15" xfId="0" applyNumberFormat="1" applyFont="1" applyFill="1" applyBorder="1" applyAlignment="1">
      <alignment horizontal="center"/>
    </xf>
    <xf numFmtId="38" fontId="3" fillId="12" borderId="4" xfId="0" applyNumberFormat="1" applyFont="1" applyFill="1" applyBorder="1" applyAlignment="1">
      <alignment horizontal="center"/>
    </xf>
    <xf numFmtId="3" fontId="3" fillId="12" borderId="15" xfId="0" applyNumberFormat="1" applyFont="1" applyFill="1" applyBorder="1" applyAlignment="1">
      <alignment horizontal="center"/>
    </xf>
    <xf numFmtId="0" fontId="3" fillId="12" borderId="15" xfId="0" applyFont="1" applyFill="1" applyBorder="1" applyAlignment="1">
      <alignment horizontal="center"/>
    </xf>
    <xf numFmtId="0" fontId="21" fillId="12" borderId="19" xfId="0" applyFont="1" applyFill="1" applyBorder="1" applyAlignment="1">
      <alignment horizontal="left" vertical="top"/>
    </xf>
    <xf numFmtId="1" fontId="0" fillId="12" borderId="0" xfId="0" applyNumberFormat="1" applyFill="1"/>
    <xf numFmtId="0" fontId="0" fillId="12" borderId="20" xfId="0" applyFill="1" applyBorder="1"/>
    <xf numFmtId="167" fontId="3" fillId="12" borderId="20" xfId="0" applyNumberFormat="1" applyFont="1" applyFill="1" applyBorder="1" applyAlignment="1">
      <alignment horizontal="center" vertical="top"/>
    </xf>
    <xf numFmtId="167" fontId="5" fillId="12" borderId="0" xfId="0" applyNumberFormat="1" applyFont="1" applyFill="1" applyAlignment="1">
      <alignment horizontal="right" vertical="top"/>
    </xf>
    <xf numFmtId="168" fontId="0" fillId="12" borderId="0" xfId="2" applyNumberFormat="1" applyFont="1" applyFill="1" applyBorder="1"/>
    <xf numFmtId="167" fontId="3" fillId="12" borderId="0" xfId="0" applyNumberFormat="1" applyFont="1" applyFill="1" applyAlignment="1">
      <alignment horizontal="center" vertical="top"/>
    </xf>
    <xf numFmtId="168" fontId="0" fillId="12" borderId="0" xfId="2" applyNumberFormat="1" applyFont="1" applyFill="1"/>
    <xf numFmtId="0" fontId="20" fillId="12" borderId="0" xfId="0" applyFont="1" applyFill="1" applyAlignment="1">
      <alignment horizontal="left" vertical="top" wrapText="1"/>
    </xf>
    <xf numFmtId="14" fontId="10" fillId="0" borderId="4" xfId="0" applyNumberFormat="1" applyFont="1" applyBorder="1" applyAlignment="1">
      <alignment horizontal="center" vertical="center"/>
    </xf>
    <xf numFmtId="171" fontId="30" fillId="0" borderId="4" xfId="0" quotePrefix="1" applyNumberFormat="1" applyFont="1" applyBorder="1" applyAlignment="1">
      <alignment horizontal="center" vertical="center"/>
    </xf>
    <xf numFmtId="0" fontId="0" fillId="12" borderId="126" xfId="0" applyFill="1" applyBorder="1"/>
    <xf numFmtId="174" fontId="5" fillId="12" borderId="124" xfId="0" applyNumberFormat="1" applyFont="1" applyFill="1" applyBorder="1" applyAlignment="1">
      <alignment horizontal="right"/>
    </xf>
    <xf numFmtId="174" fontId="5" fillId="12" borderId="126" xfId="0" applyNumberFormat="1" applyFont="1" applyFill="1" applyBorder="1" applyAlignment="1">
      <alignment horizontal="right"/>
    </xf>
    <xf numFmtId="174" fontId="0" fillId="12" borderId="21" xfId="0" applyNumberFormat="1" applyFill="1" applyBorder="1" applyAlignment="1">
      <alignment horizontal="center" vertical="center"/>
    </xf>
    <xf numFmtId="174" fontId="0" fillId="12" borderId="25" xfId="0" applyNumberFormat="1" applyFill="1" applyBorder="1" applyAlignment="1">
      <alignment horizontal="center" vertical="center"/>
    </xf>
    <xf numFmtId="174" fontId="0" fillId="12" borderId="18" xfId="0" applyNumberFormat="1" applyFill="1" applyBorder="1" applyAlignment="1">
      <alignment horizontal="center" vertical="center" wrapText="1"/>
    </xf>
    <xf numFmtId="174" fontId="0" fillId="12" borderId="17" xfId="0" applyNumberFormat="1" applyFill="1" applyBorder="1" applyAlignment="1">
      <alignment horizontal="center" vertical="center" wrapText="1"/>
    </xf>
    <xf numFmtId="174" fontId="0" fillId="12" borderId="30" xfId="0" applyNumberFormat="1" applyFill="1" applyBorder="1" applyAlignment="1">
      <alignment horizontal="center" vertical="center" wrapText="1"/>
    </xf>
    <xf numFmtId="174" fontId="0" fillId="12" borderId="40" xfId="0" applyNumberFormat="1" applyFill="1" applyBorder="1" applyAlignment="1">
      <alignment horizontal="center" vertical="center" wrapText="1"/>
    </xf>
    <xf numFmtId="174" fontId="0" fillId="12" borderId="25" xfId="0" applyNumberFormat="1" applyFill="1" applyBorder="1" applyAlignment="1">
      <alignment horizontal="center" vertical="center" wrapText="1"/>
    </xf>
    <xf numFmtId="174" fontId="0" fillId="12" borderId="21" xfId="0" applyNumberFormat="1" applyFill="1" applyBorder="1" applyAlignment="1">
      <alignment horizontal="center" vertical="center" wrapText="1"/>
    </xf>
    <xf numFmtId="174" fontId="0" fillId="12" borderId="29" xfId="0" applyNumberFormat="1" applyFill="1" applyBorder="1" applyAlignment="1">
      <alignment horizontal="center" vertical="center" wrapText="1"/>
    </xf>
    <xf numFmtId="174" fontId="0" fillId="12" borderId="0" xfId="0" applyNumberFormat="1" applyFill="1" applyAlignment="1">
      <alignment horizontal="center" vertical="center"/>
    </xf>
    <xf numFmtId="174" fontId="0" fillId="12" borderId="0" xfId="0" applyNumberFormat="1" applyFill="1" applyAlignment="1">
      <alignment horizontal="center"/>
    </xf>
    <xf numFmtId="174" fontId="0" fillId="34" borderId="0" xfId="0" applyNumberFormat="1" applyFill="1" applyAlignment="1">
      <alignment horizontal="center"/>
    </xf>
    <xf numFmtId="174" fontId="32" fillId="12" borderId="0" xfId="0" applyNumberFormat="1" applyFont="1" applyFill="1" applyAlignment="1">
      <alignment vertical="center"/>
    </xf>
    <xf numFmtId="174" fontId="32" fillId="12" borderId="211" xfId="0" applyNumberFormat="1" applyFont="1" applyFill="1" applyBorder="1" applyAlignment="1">
      <alignment vertical="center"/>
    </xf>
    <xf numFmtId="174" fontId="32" fillId="12" borderId="243" xfId="0" applyNumberFormat="1" applyFont="1" applyFill="1" applyBorder="1" applyAlignment="1">
      <alignment vertical="center"/>
    </xf>
    <xf numFmtId="174" fontId="32" fillId="12" borderId="242" xfId="0" applyNumberFormat="1" applyFont="1" applyFill="1" applyBorder="1" applyAlignment="1">
      <alignment vertical="center"/>
    </xf>
    <xf numFmtId="174" fontId="32" fillId="12" borderId="161" xfId="0" applyNumberFormat="1" applyFont="1" applyFill="1" applyBorder="1" applyAlignment="1">
      <alignment vertical="center"/>
    </xf>
    <xf numFmtId="174" fontId="32" fillId="12" borderId="6" xfId="0" applyNumberFormat="1" applyFont="1" applyFill="1" applyBorder="1" applyAlignment="1">
      <alignment vertical="center"/>
    </xf>
    <xf numFmtId="174" fontId="32" fillId="12" borderId="164" xfId="0" applyNumberFormat="1" applyFont="1" applyFill="1" applyBorder="1" applyAlignment="1">
      <alignment vertical="center"/>
    </xf>
    <xf numFmtId="174" fontId="32" fillId="12" borderId="0" xfId="0" applyNumberFormat="1" applyFont="1" applyFill="1" applyAlignment="1">
      <alignment horizontal="center" vertical="center"/>
    </xf>
    <xf numFmtId="174" fontId="32" fillId="12" borderId="1" xfId="0" applyNumberFormat="1" applyFont="1" applyFill="1" applyBorder="1" applyAlignment="1">
      <alignment horizontal="center" vertical="center"/>
    </xf>
    <xf numFmtId="174" fontId="0" fillId="12" borderId="1" xfId="0" applyNumberFormat="1" applyFill="1" applyBorder="1" applyAlignment="1">
      <alignment horizontal="center"/>
    </xf>
    <xf numFmtId="174" fontId="32" fillId="12" borderId="1" xfId="0" applyNumberFormat="1" applyFont="1" applyFill="1" applyBorder="1" applyAlignment="1">
      <alignment vertical="center"/>
    </xf>
    <xf numFmtId="174" fontId="0" fillId="12" borderId="0" xfId="0" applyNumberFormat="1" applyFill="1" applyAlignment="1">
      <alignment wrapText="1"/>
    </xf>
    <xf numFmtId="174" fontId="0" fillId="12" borderId="0" xfId="0" applyNumberFormat="1" applyFill="1"/>
    <xf numFmtId="174" fontId="7" fillId="12" borderId="0" xfId="0" applyNumberFormat="1" applyFont="1" applyFill="1" applyAlignment="1">
      <alignment horizontal="center"/>
    </xf>
    <xf numFmtId="174" fontId="3" fillId="12" borderId="0" xfId="0" applyNumberFormat="1" applyFont="1" applyFill="1"/>
    <xf numFmtId="174" fontId="3" fillId="12" borderId="0" xfId="0" applyNumberFormat="1" applyFont="1" applyFill="1" applyAlignment="1">
      <alignment horizontal="center"/>
    </xf>
    <xf numFmtId="174" fontId="51" fillId="12" borderId="0" xfId="0" applyNumberFormat="1" applyFont="1" applyFill="1" applyAlignment="1">
      <alignment horizontal="center"/>
    </xf>
    <xf numFmtId="174" fontId="51" fillId="12" borderId="0" xfId="0" applyNumberFormat="1" applyFont="1" applyFill="1"/>
    <xf numFmtId="174" fontId="52" fillId="4" borderId="29" xfId="0" applyNumberFormat="1" applyFont="1" applyFill="1" applyBorder="1" applyAlignment="1" applyProtection="1">
      <alignment horizontal="right" vertical="center"/>
      <protection locked="0"/>
    </xf>
    <xf numFmtId="174" fontId="52" fillId="4" borderId="51" xfId="0" applyNumberFormat="1" applyFont="1" applyFill="1" applyBorder="1" applyAlignment="1" applyProtection="1">
      <alignment horizontal="right" vertical="center"/>
      <protection locked="0"/>
    </xf>
    <xf numFmtId="174" fontId="52" fillId="4" borderId="3" xfId="0" applyNumberFormat="1" applyFont="1" applyFill="1" applyBorder="1" applyAlignment="1" applyProtection="1">
      <alignment horizontal="right" vertical="center"/>
      <protection locked="0"/>
    </xf>
    <xf numFmtId="174" fontId="0" fillId="0" borderId="46" xfId="0" applyNumberFormat="1" applyBorder="1" applyAlignment="1" applyProtection="1">
      <alignment horizontal="right"/>
      <protection locked="0"/>
    </xf>
    <xf numFmtId="174" fontId="0" fillId="0" borderId="113" xfId="0" applyNumberFormat="1" applyBorder="1" applyAlignment="1">
      <alignment horizontal="right"/>
    </xf>
    <xf numFmtId="174" fontId="0" fillId="0" borderId="6" xfId="0" applyNumberFormat="1" applyBorder="1" applyAlignment="1">
      <alignment horizontal="right"/>
    </xf>
    <xf numFmtId="174" fontId="0" fillId="0" borderId="227" xfId="0" applyNumberFormat="1" applyBorder="1" applyAlignment="1">
      <alignment horizontal="right"/>
    </xf>
    <xf numFmtId="174" fontId="0" fillId="0" borderId="36" xfId="0" applyNumberFormat="1" applyBorder="1" applyAlignment="1">
      <alignment horizontal="right"/>
    </xf>
    <xf numFmtId="174" fontId="0" fillId="0" borderId="244" xfId="0" applyNumberFormat="1" applyBorder="1" applyAlignment="1">
      <alignment horizontal="right"/>
    </xf>
    <xf numFmtId="174" fontId="0" fillId="0" borderId="226" xfId="0" applyNumberFormat="1" applyBorder="1" applyAlignment="1">
      <alignment horizontal="right"/>
    </xf>
    <xf numFmtId="174" fontId="0" fillId="0" borderId="245" xfId="0" applyNumberFormat="1" applyBorder="1" applyAlignment="1">
      <alignment horizontal="right"/>
    </xf>
    <xf numFmtId="174" fontId="0" fillId="0" borderId="38" xfId="0" applyNumberFormat="1" applyBorder="1" applyAlignment="1" applyProtection="1">
      <alignment horizontal="center"/>
      <protection locked="0"/>
    </xf>
    <xf numFmtId="174" fontId="0" fillId="0" borderId="46" xfId="0" applyNumberFormat="1" applyBorder="1" applyAlignment="1" applyProtection="1">
      <alignment horizontal="center"/>
      <protection locked="0"/>
    </xf>
    <xf numFmtId="174" fontId="0" fillId="0" borderId="43" xfId="0" applyNumberFormat="1" applyBorder="1" applyAlignment="1" applyProtection="1">
      <alignment horizontal="center"/>
      <protection locked="0"/>
    </xf>
    <xf numFmtId="174" fontId="0" fillId="0" borderId="12" xfId="0" applyNumberFormat="1" applyBorder="1" applyAlignment="1">
      <alignment horizontal="center"/>
    </xf>
    <xf numFmtId="174" fontId="0" fillId="0" borderId="34" xfId="0" applyNumberFormat="1" applyBorder="1" applyAlignment="1">
      <alignment horizontal="right"/>
    </xf>
    <xf numFmtId="14" fontId="15" fillId="12" borderId="19" xfId="0" applyNumberFormat="1" applyFont="1" applyFill="1" applyBorder="1" applyAlignment="1">
      <alignment horizontal="center" vertical="center"/>
    </xf>
    <xf numFmtId="174" fontId="0" fillId="0" borderId="4" xfId="0" applyNumberFormat="1" applyBorder="1" applyAlignment="1">
      <alignment horizontal="right"/>
    </xf>
    <xf numFmtId="14" fontId="15" fillId="12" borderId="51" xfId="0" applyNumberFormat="1" applyFont="1" applyFill="1" applyBorder="1" applyAlignment="1">
      <alignment horizontal="center" vertical="center"/>
    </xf>
    <xf numFmtId="14" fontId="15" fillId="0" borderId="10" xfId="0" applyNumberFormat="1" applyFont="1" applyBorder="1" applyAlignment="1">
      <alignment horizontal="center"/>
    </xf>
    <xf numFmtId="174" fontId="0" fillId="0" borderId="38" xfId="0" applyNumberFormat="1" applyBorder="1" applyAlignment="1">
      <alignment horizontal="right"/>
    </xf>
    <xf numFmtId="14" fontId="15" fillId="0" borderId="31" xfId="0" applyNumberFormat="1" applyFont="1" applyBorder="1" applyAlignment="1">
      <alignment horizontal="center" vertical="center"/>
    </xf>
    <xf numFmtId="174" fontId="0" fillId="0" borderId="18" xfId="0" applyNumberFormat="1" applyBorder="1" applyAlignment="1">
      <alignment horizontal="right"/>
    </xf>
    <xf numFmtId="14" fontId="15" fillId="0" borderId="51" xfId="0" applyNumberFormat="1" applyFont="1" applyBorder="1" applyAlignment="1">
      <alignment horizontal="center" vertical="center"/>
    </xf>
    <xf numFmtId="14" fontId="15" fillId="0" borderId="8" xfId="0" applyNumberFormat="1" applyFont="1" applyBorder="1" applyAlignment="1">
      <alignment horizontal="center"/>
    </xf>
    <xf numFmtId="14" fontId="0" fillId="0" borderId="51" xfId="0" applyNumberFormat="1" applyBorder="1" applyAlignment="1">
      <alignment horizontal="center" vertical="center"/>
    </xf>
    <xf numFmtId="174" fontId="0" fillId="0" borderId="38" xfId="0" applyNumberFormat="1" applyBorder="1" applyAlignment="1">
      <alignment horizontal="center"/>
    </xf>
    <xf numFmtId="174" fontId="0" fillId="14" borderId="52" xfId="0" applyNumberFormat="1" applyFill="1" applyBorder="1" applyAlignment="1">
      <alignment horizontal="center"/>
    </xf>
    <xf numFmtId="174" fontId="0" fillId="0" borderId="46" xfId="0" applyNumberFormat="1" applyBorder="1" applyAlignment="1">
      <alignment horizontal="center"/>
    </xf>
    <xf numFmtId="174" fontId="0" fillId="14" borderId="44" xfId="0" applyNumberFormat="1" applyFill="1" applyBorder="1" applyAlignment="1">
      <alignment horizontal="center"/>
    </xf>
    <xf numFmtId="174" fontId="0" fillId="0" borderId="43" xfId="0" applyNumberFormat="1" applyBorder="1" applyAlignment="1">
      <alignment horizontal="center"/>
    </xf>
    <xf numFmtId="174" fontId="0" fillId="0" borderId="46" xfId="0" applyNumberFormat="1" applyBorder="1" applyAlignment="1">
      <alignment horizontal="right"/>
    </xf>
    <xf numFmtId="0" fontId="5" fillId="0" borderId="41" xfId="0" applyFont="1" applyBorder="1" applyAlignment="1">
      <alignment horizontal="center" wrapText="1"/>
    </xf>
    <xf numFmtId="0" fontId="0" fillId="12" borderId="129" xfId="0" applyFill="1" applyBorder="1"/>
    <xf numFmtId="2" fontId="6" fillId="12" borderId="141" xfId="0" applyNumberFormat="1" applyFont="1" applyFill="1" applyBorder="1" applyAlignment="1">
      <alignment horizontal="right"/>
    </xf>
    <xf numFmtId="174" fontId="4" fillId="12" borderId="124" xfId="0" applyNumberFormat="1" applyFont="1" applyFill="1" applyBorder="1" applyAlignment="1">
      <alignment horizontal="center"/>
    </xf>
    <xf numFmtId="174" fontId="4" fillId="12" borderId="123" xfId="0" applyNumberFormat="1" applyFont="1" applyFill="1" applyBorder="1" applyAlignment="1">
      <alignment horizontal="center"/>
    </xf>
    <xf numFmtId="174" fontId="5" fillId="12" borderId="128" xfId="0" applyNumberFormat="1" applyFont="1" applyFill="1" applyBorder="1" applyAlignment="1">
      <alignment horizontal="right"/>
    </xf>
    <xf numFmtId="2" fontId="5" fillId="12" borderId="128" xfId="0" applyNumberFormat="1" applyFont="1" applyFill="1" applyBorder="1" applyAlignment="1">
      <alignment horizontal="right"/>
    </xf>
    <xf numFmtId="174" fontId="4" fillId="12" borderId="146" xfId="0" applyNumberFormat="1" applyFont="1" applyFill="1" applyBorder="1" applyAlignment="1">
      <alignment horizontal="center"/>
    </xf>
    <xf numFmtId="174" fontId="4" fillId="12" borderId="0" xfId="0" applyNumberFormat="1" applyFont="1" applyFill="1" applyAlignment="1">
      <alignment horizontal="center"/>
    </xf>
    <xf numFmtId="2" fontId="6" fillId="12" borderId="126" xfId="0" applyNumberFormat="1" applyFont="1" applyFill="1" applyBorder="1" applyAlignment="1">
      <alignment horizontal="right"/>
    </xf>
    <xf numFmtId="0" fontId="4" fillId="12" borderId="124" xfId="0" applyFont="1" applyFill="1" applyBorder="1" applyAlignment="1">
      <alignment horizontal="center"/>
    </xf>
    <xf numFmtId="174" fontId="4" fillId="12" borderId="137" xfId="0" applyNumberFormat="1" applyFont="1" applyFill="1" applyBorder="1" applyAlignment="1">
      <alignment horizontal="center"/>
    </xf>
    <xf numFmtId="174" fontId="4" fillId="12" borderId="143" xfId="0" applyNumberFormat="1" applyFont="1" applyFill="1" applyBorder="1" applyAlignment="1">
      <alignment horizontal="center"/>
    </xf>
    <xf numFmtId="174" fontId="4" fillId="12" borderId="125" xfId="0" applyNumberFormat="1" applyFont="1" applyFill="1" applyBorder="1" applyAlignment="1">
      <alignment horizontal="center"/>
    </xf>
    <xf numFmtId="174" fontId="5" fillId="12" borderId="147" xfId="0" applyNumberFormat="1" applyFont="1" applyFill="1" applyBorder="1" applyAlignment="1">
      <alignment horizontal="right"/>
    </xf>
    <xf numFmtId="0" fontId="0" fillId="12" borderId="128" xfId="0" applyFill="1" applyBorder="1"/>
    <xf numFmtId="0" fontId="5" fillId="12" borderId="141" xfId="0" applyFont="1" applyFill="1" applyBorder="1" applyAlignment="1">
      <alignment horizontal="right"/>
    </xf>
    <xf numFmtId="174" fontId="5" fillId="12" borderId="146" xfId="0" applyNumberFormat="1" applyFont="1" applyFill="1" applyBorder="1" applyAlignment="1">
      <alignment horizontal="center"/>
    </xf>
    <xf numFmtId="174" fontId="5" fillId="12" borderId="141" xfId="0" applyNumberFormat="1" applyFont="1" applyFill="1" applyBorder="1" applyAlignment="1">
      <alignment horizontal="right"/>
    </xf>
    <xf numFmtId="174" fontId="5" fillId="12" borderId="137" xfId="0" applyNumberFormat="1" applyFont="1" applyFill="1" applyBorder="1" applyAlignment="1">
      <alignment horizontal="left"/>
    </xf>
    <xf numFmtId="174" fontId="5" fillId="12" borderId="136" xfId="0" applyNumberFormat="1" applyFont="1" applyFill="1" applyBorder="1" applyAlignment="1">
      <alignment horizontal="left"/>
    </xf>
    <xf numFmtId="174" fontId="5" fillId="12" borderId="143" xfId="0" applyNumberFormat="1" applyFont="1" applyFill="1" applyBorder="1" applyAlignment="1">
      <alignment horizontal="left"/>
    </xf>
    <xf numFmtId="0" fontId="5" fillId="12" borderId="124" xfId="0" applyFont="1" applyFill="1" applyBorder="1" applyAlignment="1">
      <alignment horizontal="right"/>
    </xf>
    <xf numFmtId="174" fontId="3" fillId="12" borderId="133" xfId="0" applyNumberFormat="1" applyFont="1" applyFill="1" applyBorder="1" applyAlignment="1">
      <alignment horizontal="left"/>
    </xf>
    <xf numFmtId="174" fontId="3" fillId="12" borderId="134" xfId="0" applyNumberFormat="1" applyFont="1" applyFill="1" applyBorder="1" applyAlignment="1">
      <alignment horizontal="left"/>
    </xf>
    <xf numFmtId="174" fontId="0" fillId="12" borderId="125" xfId="0" applyNumberFormat="1" applyFill="1" applyBorder="1"/>
    <xf numFmtId="174" fontId="5" fillId="12" borderId="123" xfId="0" applyNumberFormat="1" applyFont="1" applyFill="1" applyBorder="1"/>
    <xf numFmtId="174" fontId="3" fillId="12" borderId="0" xfId="0" applyNumberFormat="1" applyFont="1" applyFill="1" applyAlignment="1">
      <alignment horizontal="left"/>
    </xf>
    <xf numFmtId="174" fontId="5" fillId="12" borderId="124" xfId="0" applyNumberFormat="1" applyFont="1" applyFill="1" applyBorder="1" applyAlignment="1">
      <alignment horizontal="center"/>
    </xf>
    <xf numFmtId="174" fontId="5" fillId="12" borderId="126" xfId="0" applyNumberFormat="1" applyFont="1" applyFill="1" applyBorder="1"/>
    <xf numFmtId="164" fontId="0" fillId="12" borderId="137" xfId="1" applyNumberFormat="1" applyFont="1" applyFill="1" applyBorder="1" applyAlignment="1" applyProtection="1">
      <alignment horizontal="left"/>
    </xf>
    <xf numFmtId="0" fontId="0" fillId="12" borderId="143" xfId="0" applyFill="1" applyBorder="1"/>
    <xf numFmtId="0" fontId="0" fillId="12" borderId="140" xfId="0" applyFill="1" applyBorder="1"/>
    <xf numFmtId="0" fontId="0" fillId="12" borderId="139" xfId="0" applyFill="1" applyBorder="1"/>
    <xf numFmtId="0" fontId="0" fillId="12" borderId="138" xfId="0" applyFill="1" applyBorder="1"/>
    <xf numFmtId="0" fontId="50" fillId="12" borderId="127" xfId="0" applyFont="1" applyFill="1" applyBorder="1"/>
    <xf numFmtId="0" fontId="0" fillId="12" borderId="127" xfId="0" applyFill="1" applyBorder="1"/>
    <xf numFmtId="0" fontId="50" fillId="12" borderId="208" xfId="0" applyFont="1" applyFill="1" applyBorder="1"/>
    <xf numFmtId="0" fontId="50" fillId="12" borderId="123" xfId="0" applyFont="1" applyFill="1" applyBorder="1"/>
    <xf numFmtId="0" fontId="50" fillId="12" borderId="126" xfId="0" applyFont="1" applyFill="1" applyBorder="1"/>
    <xf numFmtId="0" fontId="0" fillId="0" borderId="133" xfId="0" applyBorder="1" applyAlignment="1">
      <alignment vertical="top"/>
    </xf>
    <xf numFmtId="0" fontId="0" fillId="0" borderId="30" xfId="0" applyBorder="1" applyAlignment="1">
      <alignment horizontal="center"/>
    </xf>
    <xf numFmtId="0" fontId="0" fillId="0" borderId="254" xfId="0" applyBorder="1"/>
    <xf numFmtId="0" fontId="0" fillId="0" borderId="14" xfId="0" applyBorder="1" applyAlignment="1">
      <alignment horizontal="center" wrapText="1"/>
    </xf>
    <xf numFmtId="0" fontId="0" fillId="12" borderId="14" xfId="0" applyFill="1" applyBorder="1"/>
    <xf numFmtId="0" fontId="0" fillId="12" borderId="15" xfId="0" applyFill="1" applyBorder="1" applyAlignment="1">
      <alignment vertical="top"/>
    </xf>
    <xf numFmtId="0" fontId="0" fillId="0" borderId="46" xfId="0" applyBorder="1" applyAlignment="1">
      <alignment horizontal="center"/>
    </xf>
    <xf numFmtId="174" fontId="33" fillId="0" borderId="38" xfId="0" applyNumberFormat="1" applyFont="1" applyBorder="1" applyAlignment="1">
      <alignment horizontal="left" wrapText="1"/>
    </xf>
    <xf numFmtId="164" fontId="33" fillId="0" borderId="38" xfId="1" applyNumberFormat="1" applyFont="1" applyBorder="1"/>
    <xf numFmtId="168" fontId="33" fillId="0" borderId="38" xfId="0" applyNumberFormat="1" applyFont="1" applyBorder="1"/>
    <xf numFmtId="10" fontId="33" fillId="0" borderId="38" xfId="0" applyNumberFormat="1" applyFont="1" applyBorder="1"/>
    <xf numFmtId="10" fontId="33" fillId="0" borderId="226" xfId="0" applyNumberFormat="1" applyFont="1" applyBorder="1"/>
    <xf numFmtId="164" fontId="33" fillId="0" borderId="44" xfId="1" applyNumberFormat="1" applyFont="1" applyBorder="1"/>
    <xf numFmtId="0" fontId="0" fillId="12" borderId="0" xfId="0" applyFill="1" applyAlignment="1" applyProtection="1">
      <alignment horizontal="left" vertical="top" wrapText="1"/>
      <protection locked="0"/>
    </xf>
    <xf numFmtId="2" fontId="0" fillId="0" borderId="162" xfId="0" applyNumberFormat="1" applyBorder="1"/>
    <xf numFmtId="2" fontId="0" fillId="0" borderId="145" xfId="0" applyNumberFormat="1" applyBorder="1"/>
    <xf numFmtId="2" fontId="0" fillId="0" borderId="255" xfId="0" applyNumberFormat="1" applyBorder="1"/>
    <xf numFmtId="49" fontId="61" fillId="0" borderId="14" xfId="14" applyNumberFormat="1" applyFont="1" applyFill="1" applyBorder="1" applyAlignment="1">
      <alignment horizontal="center" wrapText="1"/>
    </xf>
    <xf numFmtId="49" fontId="61" fillId="0" borderId="15" xfId="14" applyNumberFormat="1" applyFont="1" applyFill="1" applyBorder="1" applyAlignment="1">
      <alignment horizontal="center" wrapText="1"/>
    </xf>
    <xf numFmtId="0" fontId="0" fillId="12" borderId="41" xfId="0" applyFill="1" applyBorder="1" applyAlignment="1">
      <alignment horizontal="center"/>
    </xf>
    <xf numFmtId="0" fontId="65" fillId="0" borderId="0" xfId="0" applyFont="1" applyAlignment="1">
      <alignment horizontal="left" vertical="center" wrapText="1"/>
    </xf>
    <xf numFmtId="0" fontId="65" fillId="0" borderId="0" xfId="0" applyFont="1" applyAlignment="1">
      <alignment horizontal="left"/>
    </xf>
    <xf numFmtId="0" fontId="45" fillId="0" borderId="20" xfId="0" applyFont="1" applyBorder="1" applyAlignment="1">
      <alignment horizontal="center" vertical="center" wrapText="1"/>
    </xf>
    <xf numFmtId="164" fontId="53" fillId="0" borderId="0" xfId="0" applyNumberFormat="1" applyFont="1"/>
    <xf numFmtId="0" fontId="53" fillId="12" borderId="0" xfId="0" applyFont="1" applyFill="1"/>
    <xf numFmtId="0" fontId="53" fillId="12" borderId="158" xfId="0" applyFont="1" applyFill="1" applyBorder="1"/>
    <xf numFmtId="0" fontId="53" fillId="0" borderId="158" xfId="0" applyFont="1" applyBorder="1"/>
    <xf numFmtId="0" fontId="53" fillId="0" borderId="0" xfId="0" applyFont="1"/>
    <xf numFmtId="0" fontId="68" fillId="0" borderId="0" xfId="0" quotePrefix="1" applyFont="1"/>
    <xf numFmtId="0" fontId="0" fillId="0" borderId="144" xfId="0" applyBorder="1"/>
    <xf numFmtId="0" fontId="0" fillId="0" borderId="140" xfId="0" applyBorder="1"/>
    <xf numFmtId="0" fontId="0" fillId="0" borderId="142" xfId="0" applyBorder="1"/>
    <xf numFmtId="0" fontId="50" fillId="0" borderId="124" xfId="0" applyFont="1" applyBorder="1"/>
    <xf numFmtId="0" fontId="0" fillId="12" borderId="144" xfId="0" applyFill="1" applyBorder="1"/>
    <xf numFmtId="0" fontId="0" fillId="12" borderId="208" xfId="0" applyFill="1" applyBorder="1" applyAlignment="1">
      <alignment horizontal="center"/>
    </xf>
    <xf numFmtId="0" fontId="26" fillId="12" borderId="0" xfId="0" applyFont="1" applyFill="1"/>
    <xf numFmtId="0" fontId="26" fillId="12" borderId="0" xfId="0" applyFont="1" applyFill="1" applyAlignment="1">
      <alignment horizontal="right" vertical="center" indent="1"/>
    </xf>
    <xf numFmtId="0" fontId="50" fillId="0" borderId="0" xfId="0" applyFont="1"/>
    <xf numFmtId="49" fontId="15" fillId="0" borderId="193" xfId="0" applyNumberFormat="1" applyFont="1" applyBorder="1" applyAlignment="1">
      <alignment horizontal="center" vertical="center" wrapText="1"/>
    </xf>
    <xf numFmtId="2" fontId="15" fillId="0" borderId="194" xfId="0" applyNumberFormat="1" applyFont="1" applyBorder="1" applyAlignment="1">
      <alignment horizontal="center" vertical="center" wrapText="1"/>
    </xf>
    <xf numFmtId="166" fontId="15" fillId="0" borderId="194" xfId="0" applyNumberFormat="1" applyFont="1" applyBorder="1" applyAlignment="1">
      <alignment horizontal="center" vertical="center" wrapText="1"/>
    </xf>
    <xf numFmtId="43" fontId="15" fillId="0" borderId="194" xfId="0" applyNumberFormat="1" applyFont="1" applyBorder="1" applyAlignment="1">
      <alignment horizontal="center" vertical="center" wrapText="1"/>
    </xf>
    <xf numFmtId="2" fontId="22" fillId="0" borderId="194" xfId="0" applyNumberFormat="1" applyFont="1" applyBorder="1" applyAlignment="1">
      <alignment horizontal="center" vertical="center" wrapText="1"/>
    </xf>
    <xf numFmtId="164" fontId="15" fillId="12" borderId="194" xfId="1" applyNumberFormat="1" applyFont="1" applyFill="1" applyBorder="1" applyAlignment="1">
      <alignment horizontal="center" vertical="center" wrapText="1"/>
    </xf>
    <xf numFmtId="164" fontId="15" fillId="0" borderId="194" xfId="1" applyNumberFormat="1" applyFont="1" applyBorder="1" applyAlignment="1">
      <alignment horizontal="center" vertical="center" wrapText="1"/>
    </xf>
    <xf numFmtId="164" fontId="15" fillId="0" borderId="194" xfId="1" applyNumberFormat="1" applyFont="1" applyFill="1" applyBorder="1" applyAlignment="1">
      <alignment horizontal="center" vertical="center" wrapText="1"/>
    </xf>
    <xf numFmtId="0" fontId="15" fillId="0" borderId="194" xfId="0" applyFont="1" applyBorder="1" applyAlignment="1">
      <alignment horizontal="center" vertical="center" wrapText="1"/>
    </xf>
    <xf numFmtId="164" fontId="15" fillId="0" borderId="194" xfId="0" applyNumberFormat="1" applyFont="1" applyBorder="1" applyAlignment="1">
      <alignment horizontal="center" vertical="center" wrapText="1"/>
    </xf>
    <xf numFmtId="165" fontId="15" fillId="0" borderId="194" xfId="0" applyNumberFormat="1" applyFont="1" applyBorder="1" applyAlignment="1">
      <alignment horizontal="center" vertical="center" wrapText="1"/>
    </xf>
    <xf numFmtId="0" fontId="67" fillId="0" borderId="0" xfId="0" applyFont="1" applyAlignment="1">
      <alignment horizontal="left" vertical="center" wrapText="1"/>
    </xf>
    <xf numFmtId="0" fontId="65" fillId="0" borderId="0" xfId="0" applyFont="1" applyAlignment="1">
      <alignment vertical="center" wrapText="1"/>
    </xf>
    <xf numFmtId="0" fontId="2" fillId="12" borderId="59" xfId="0" applyFont="1" applyFill="1" applyBorder="1" applyAlignment="1">
      <alignment horizontal="center" vertical="center" wrapText="1"/>
    </xf>
    <xf numFmtId="0" fontId="2" fillId="12" borderId="58" xfId="0" applyFont="1" applyFill="1" applyBorder="1" applyAlignment="1">
      <alignment horizontal="center" vertical="center" wrapText="1"/>
    </xf>
    <xf numFmtId="164" fontId="40" fillId="12" borderId="5" xfId="1" applyNumberFormat="1" applyFont="1" applyFill="1" applyBorder="1" applyAlignment="1">
      <alignment horizontal="center" vertical="center" wrapText="1"/>
    </xf>
    <xf numFmtId="164" fontId="33" fillId="12" borderId="6" xfId="1" applyNumberFormat="1" applyFont="1" applyFill="1" applyBorder="1" applyAlignment="1">
      <alignment horizontal="center" vertical="center" wrapText="1"/>
    </xf>
    <xf numFmtId="2" fontId="4" fillId="12" borderId="59" xfId="0" applyNumberFormat="1" applyFont="1" applyFill="1" applyBorder="1" applyAlignment="1">
      <alignment horizontal="center" vertical="center"/>
    </xf>
    <xf numFmtId="2" fontId="4" fillId="12" borderId="2" xfId="0" applyNumberFormat="1" applyFont="1" applyFill="1" applyBorder="1" applyAlignment="1">
      <alignment horizontal="center" vertical="center"/>
    </xf>
    <xf numFmtId="164" fontId="5" fillId="12" borderId="59" xfId="1" applyNumberFormat="1" applyFont="1" applyFill="1" applyBorder="1" applyAlignment="1">
      <alignment horizontal="center" vertical="center"/>
    </xf>
    <xf numFmtId="164" fontId="3" fillId="12" borderId="2" xfId="1" applyNumberFormat="1" applyFont="1" applyFill="1" applyBorder="1" applyAlignment="1">
      <alignment horizontal="center" vertical="center"/>
    </xf>
    <xf numFmtId="164" fontId="40" fillId="12" borderId="59" xfId="1" applyNumberFormat="1" applyFont="1" applyFill="1" applyBorder="1" applyAlignment="1">
      <alignment horizontal="center" vertical="center"/>
    </xf>
    <xf numFmtId="164" fontId="33" fillId="12" borderId="2" xfId="1" applyNumberFormat="1" applyFont="1" applyFill="1" applyBorder="1" applyAlignment="1">
      <alignment horizontal="center" vertical="center"/>
    </xf>
    <xf numFmtId="164" fontId="40" fillId="12" borderId="2" xfId="1" applyNumberFormat="1" applyFont="1" applyFill="1" applyBorder="1" applyAlignment="1">
      <alignment horizontal="center" vertical="center" wrapText="1"/>
    </xf>
    <xf numFmtId="164" fontId="33" fillId="12" borderId="2" xfId="1" applyNumberFormat="1" applyFont="1" applyFill="1" applyBorder="1" applyAlignment="1">
      <alignment horizontal="center" vertical="center" wrapText="1"/>
    </xf>
    <xf numFmtId="164" fontId="40" fillId="12" borderId="59" xfId="1" applyNumberFormat="1" applyFont="1" applyFill="1" applyBorder="1" applyAlignment="1">
      <alignment horizontal="center" vertical="center" wrapText="1"/>
    </xf>
    <xf numFmtId="0" fontId="40" fillId="0" borderId="59" xfId="0" applyFont="1" applyBorder="1" applyAlignment="1">
      <alignment horizontal="center" vertical="center" wrapText="1"/>
    </xf>
    <xf numFmtId="0" fontId="40" fillId="0" borderId="2" xfId="0" applyFont="1" applyBorder="1" applyAlignment="1">
      <alignment horizontal="center" vertical="center" wrapText="1"/>
    </xf>
    <xf numFmtId="0" fontId="66" fillId="11" borderId="5" xfId="0" applyFont="1" applyFill="1" applyBorder="1" applyAlignment="1">
      <alignment horizontal="center" vertical="center"/>
    </xf>
    <xf numFmtId="0" fontId="66" fillId="11" borderId="6" xfId="0" applyFont="1" applyFill="1" applyBorder="1" applyAlignment="1">
      <alignment horizontal="center" vertical="center"/>
    </xf>
    <xf numFmtId="0" fontId="66" fillId="11" borderId="7" xfId="0" applyFont="1" applyFill="1" applyBorder="1" applyAlignment="1">
      <alignment horizontal="center" vertical="center"/>
    </xf>
    <xf numFmtId="0" fontId="66" fillId="11" borderId="8" xfId="0" applyFont="1" applyFill="1" applyBorder="1" applyAlignment="1">
      <alignment horizontal="center" vertical="center"/>
    </xf>
    <xf numFmtId="0" fontId="66" fillId="11" borderId="0" xfId="0" applyFont="1" applyFill="1" applyAlignment="1">
      <alignment horizontal="center" vertical="center"/>
    </xf>
    <xf numFmtId="0" fontId="66" fillId="11" borderId="9" xfId="0" applyFont="1" applyFill="1" applyBorder="1" applyAlignment="1">
      <alignment horizontal="center" vertical="center"/>
    </xf>
    <xf numFmtId="0" fontId="66" fillId="11" borderId="10" xfId="0" applyFont="1" applyFill="1" applyBorder="1" applyAlignment="1">
      <alignment horizontal="center" vertical="center"/>
    </xf>
    <xf numFmtId="0" fontId="66" fillId="11" borderId="1" xfId="0" applyFont="1" applyFill="1" applyBorder="1" applyAlignment="1">
      <alignment horizontal="center" vertical="center"/>
    </xf>
    <xf numFmtId="0" fontId="66" fillId="11" borderId="11" xfId="0" applyFont="1" applyFill="1" applyBorder="1" applyAlignment="1">
      <alignment horizontal="center" vertical="center"/>
    </xf>
    <xf numFmtId="0" fontId="70" fillId="24" borderId="0" xfId="0" applyFont="1" applyFill="1" applyAlignment="1">
      <alignment horizontal="center" vertical="center" wrapText="1"/>
    </xf>
    <xf numFmtId="0" fontId="65" fillId="24" borderId="0" xfId="0" applyFont="1" applyFill="1" applyAlignment="1">
      <alignment horizontal="center" vertical="center" wrapText="1"/>
    </xf>
    <xf numFmtId="0" fontId="65" fillId="0" borderId="5" xfId="0" applyFont="1" applyBorder="1" applyAlignment="1">
      <alignment horizontal="left" vertical="center" wrapText="1"/>
    </xf>
    <xf numFmtId="0" fontId="65" fillId="0" borderId="6" xfId="0" applyFont="1" applyBorder="1" applyAlignment="1">
      <alignment horizontal="left" vertical="center" wrapText="1"/>
    </xf>
    <xf numFmtId="0" fontId="65" fillId="0" borderId="7" xfId="0" applyFont="1" applyBorder="1" applyAlignment="1">
      <alignment horizontal="left" vertical="center" wrapText="1"/>
    </xf>
    <xf numFmtId="0" fontId="65" fillId="0" borderId="10" xfId="0" applyFont="1" applyBorder="1" applyAlignment="1">
      <alignment horizontal="left" vertical="center" wrapText="1"/>
    </xf>
    <xf numFmtId="0" fontId="65" fillId="0" borderId="1" xfId="0" applyFont="1" applyBorder="1" applyAlignment="1">
      <alignment horizontal="left" vertical="center" wrapText="1"/>
    </xf>
    <xf numFmtId="0" fontId="65" fillId="0" borderId="11" xfId="0" applyFont="1" applyBorder="1" applyAlignment="1">
      <alignment horizontal="left" vertical="center" wrapText="1"/>
    </xf>
    <xf numFmtId="0" fontId="70" fillId="25" borderId="0" xfId="0" applyFont="1" applyFill="1" applyAlignment="1">
      <alignment horizontal="left" vertical="center" wrapText="1"/>
    </xf>
    <xf numFmtId="0" fontId="65" fillId="25" borderId="0" xfId="0" applyFont="1" applyFill="1" applyAlignment="1">
      <alignment horizontal="left" vertical="center" wrapText="1"/>
    </xf>
    <xf numFmtId="0" fontId="65" fillId="0" borderId="8" xfId="0" applyFont="1" applyBorder="1" applyAlignment="1">
      <alignment horizontal="left" vertical="center" wrapText="1"/>
    </xf>
    <xf numFmtId="0" fontId="65" fillId="0" borderId="0" xfId="0" applyFont="1" applyAlignment="1">
      <alignment horizontal="left" vertical="center" wrapText="1"/>
    </xf>
    <xf numFmtId="0" fontId="65" fillId="0" borderId="9" xfId="0" applyFont="1" applyBorder="1" applyAlignment="1">
      <alignment horizontal="left" vertical="center" wrapText="1"/>
    </xf>
    <xf numFmtId="0" fontId="65" fillId="19" borderId="0" xfId="0" applyFont="1" applyFill="1" applyAlignment="1">
      <alignment horizontal="center" vertical="center" wrapText="1"/>
    </xf>
    <xf numFmtId="0" fontId="70" fillId="24" borderId="0" xfId="0" applyFont="1" applyFill="1" applyAlignment="1">
      <alignment horizontal="left" vertical="center" wrapText="1"/>
    </xf>
    <xf numFmtId="0" fontId="65" fillId="24" borderId="0" xfId="0" applyFont="1" applyFill="1" applyAlignment="1">
      <alignment horizontal="left" vertical="center" wrapText="1"/>
    </xf>
    <xf numFmtId="0" fontId="65" fillId="28" borderId="0" xfId="0" applyFont="1" applyFill="1" applyAlignment="1">
      <alignment horizontal="center" vertical="center" wrapText="1"/>
    </xf>
    <xf numFmtId="0" fontId="71" fillId="37" borderId="0" xfId="0" applyFont="1" applyFill="1" applyAlignment="1">
      <alignment horizontal="left" vertical="center" wrapText="1"/>
    </xf>
    <xf numFmtId="0" fontId="65" fillId="0" borderId="257" xfId="0" applyFont="1" applyBorder="1" applyAlignment="1">
      <alignment horizontal="left" vertical="center" wrapText="1"/>
    </xf>
    <xf numFmtId="0" fontId="65" fillId="0" borderId="258" xfId="0" applyFont="1" applyBorder="1" applyAlignment="1">
      <alignment horizontal="left" vertical="center" wrapText="1"/>
    </xf>
    <xf numFmtId="0" fontId="65" fillId="0" borderId="259" xfId="0" applyFont="1" applyBorder="1" applyAlignment="1">
      <alignment horizontal="left" vertical="center" wrapText="1"/>
    </xf>
    <xf numFmtId="0" fontId="65" fillId="0" borderId="260" xfId="0" applyFont="1" applyBorder="1" applyAlignment="1">
      <alignment horizontal="left" vertical="center" wrapText="1"/>
    </xf>
    <xf numFmtId="0" fontId="65" fillId="0" borderId="261" xfId="0" applyFont="1" applyBorder="1" applyAlignment="1">
      <alignment horizontal="left" vertical="center" wrapText="1"/>
    </xf>
    <xf numFmtId="0" fontId="65" fillId="26" borderId="0" xfId="0" applyFont="1" applyFill="1" applyAlignment="1">
      <alignment horizontal="center" vertical="center" wrapText="1"/>
    </xf>
    <xf numFmtId="0" fontId="70" fillId="27" borderId="0" xfId="0" applyFont="1" applyFill="1" applyAlignment="1">
      <alignment horizontal="center" vertical="center" wrapText="1"/>
    </xf>
    <xf numFmtId="0" fontId="65" fillId="27" borderId="0" xfId="0" applyFont="1" applyFill="1" applyAlignment="1">
      <alignment horizontal="center" vertical="center" wrapText="1"/>
    </xf>
    <xf numFmtId="0" fontId="70" fillId="11" borderId="0" xfId="0" applyFont="1" applyFill="1" applyAlignment="1">
      <alignment horizontal="left" vertical="center" wrapText="1"/>
    </xf>
    <xf numFmtId="0" fontId="65" fillId="11" borderId="0" xfId="0" applyFont="1" applyFill="1" applyAlignment="1">
      <alignment horizontal="left" vertical="center" wrapText="1"/>
    </xf>
    <xf numFmtId="0" fontId="70" fillId="33" borderId="0" xfId="0" applyFont="1" applyFill="1" applyAlignment="1">
      <alignment horizontal="left" vertical="center" wrapText="1"/>
    </xf>
    <xf numFmtId="0" fontId="65" fillId="33" borderId="0" xfId="0" applyFont="1" applyFill="1" applyAlignment="1">
      <alignment horizontal="left" vertical="center" wrapText="1"/>
    </xf>
    <xf numFmtId="0" fontId="72" fillId="38" borderId="0" xfId="0" applyFont="1" applyFill="1" applyAlignment="1">
      <alignment horizontal="left" vertical="center"/>
    </xf>
    <xf numFmtId="0" fontId="65" fillId="38" borderId="6" xfId="0" applyFont="1" applyFill="1" applyBorder="1" applyAlignment="1">
      <alignment horizontal="left" vertical="center" wrapText="1"/>
    </xf>
    <xf numFmtId="0" fontId="65" fillId="38" borderId="0" xfId="0" applyFont="1" applyFill="1" applyAlignment="1">
      <alignment horizontal="left" vertical="center" wrapText="1"/>
    </xf>
    <xf numFmtId="0" fontId="66" fillId="11" borderId="5" xfId="0" applyFont="1" applyFill="1" applyBorder="1" applyAlignment="1">
      <alignment horizontal="center" vertical="center" wrapText="1"/>
    </xf>
    <xf numFmtId="0" fontId="66" fillId="11" borderId="6" xfId="0" applyFont="1" applyFill="1" applyBorder="1" applyAlignment="1">
      <alignment horizontal="center" vertical="center" wrapText="1"/>
    </xf>
    <xf numFmtId="0" fontId="66" fillId="11" borderId="7" xfId="0" applyFont="1" applyFill="1" applyBorder="1" applyAlignment="1">
      <alignment horizontal="center" vertical="center" wrapText="1"/>
    </xf>
    <xf numFmtId="0" fontId="66" fillId="11" borderId="8" xfId="0" applyFont="1" applyFill="1" applyBorder="1" applyAlignment="1">
      <alignment horizontal="center" vertical="center" wrapText="1"/>
    </xf>
    <xf numFmtId="0" fontId="66" fillId="11" borderId="0" xfId="0" applyFont="1" applyFill="1" applyAlignment="1">
      <alignment horizontal="center" vertical="center" wrapText="1"/>
    </xf>
    <xf numFmtId="0" fontId="66" fillId="11" borderId="9" xfId="0" applyFont="1" applyFill="1" applyBorder="1" applyAlignment="1">
      <alignment horizontal="center" vertical="center" wrapText="1"/>
    </xf>
    <xf numFmtId="0" fontId="66" fillId="11" borderId="10" xfId="0" applyFont="1" applyFill="1" applyBorder="1" applyAlignment="1">
      <alignment horizontal="center" vertical="center" wrapText="1"/>
    </xf>
    <xf numFmtId="0" fontId="66" fillId="11" borderId="1" xfId="0" applyFont="1" applyFill="1" applyBorder="1" applyAlignment="1">
      <alignment horizontal="center" vertical="center" wrapText="1"/>
    </xf>
    <xf numFmtId="0" fontId="66" fillId="11" borderId="11" xfId="0" applyFont="1" applyFill="1" applyBorder="1" applyAlignment="1">
      <alignment horizontal="center" vertical="center" wrapText="1"/>
    </xf>
    <xf numFmtId="0" fontId="65" fillId="28" borderId="0" xfId="0" applyFont="1" applyFill="1" applyAlignment="1">
      <alignment horizontal="left" vertical="center" wrapText="1"/>
    </xf>
    <xf numFmtId="0" fontId="65" fillId="23" borderId="0" xfId="0" applyFont="1" applyFill="1" applyAlignment="1">
      <alignment horizontal="center" vertical="center" wrapText="1"/>
    </xf>
    <xf numFmtId="0" fontId="70" fillId="31" borderId="0" xfId="0" applyFont="1" applyFill="1" applyAlignment="1">
      <alignment horizontal="center" vertical="center" wrapText="1"/>
    </xf>
    <xf numFmtId="0" fontId="65" fillId="31" borderId="0" xfId="0" applyFont="1" applyFill="1" applyAlignment="1">
      <alignment horizontal="center" vertical="center" wrapText="1"/>
    </xf>
    <xf numFmtId="0" fontId="65" fillId="32" borderId="0" xfId="0" applyFont="1" applyFill="1" applyAlignment="1">
      <alignment horizontal="left" vertical="center" wrapText="1"/>
    </xf>
    <xf numFmtId="0" fontId="70" fillId="27" borderId="0" xfId="0" applyFont="1" applyFill="1" applyAlignment="1">
      <alignment horizontal="left" vertical="center" wrapText="1"/>
    </xf>
    <xf numFmtId="0" fontId="65" fillId="29" borderId="0" xfId="0" applyFont="1" applyFill="1" applyAlignment="1">
      <alignment horizontal="left" vertical="center" wrapText="1"/>
    </xf>
    <xf numFmtId="0" fontId="69" fillId="36" borderId="5" xfId="0" applyFont="1" applyFill="1" applyBorder="1" applyAlignment="1">
      <alignment horizontal="center" vertical="center" wrapText="1"/>
    </xf>
    <xf numFmtId="0" fontId="69" fillId="36" borderId="6" xfId="0" applyFont="1" applyFill="1" applyBorder="1" applyAlignment="1">
      <alignment horizontal="center" vertical="center" wrapText="1"/>
    </xf>
    <xf numFmtId="0" fontId="69" fillId="36" borderId="7" xfId="0" applyFont="1" applyFill="1" applyBorder="1" applyAlignment="1">
      <alignment horizontal="center" vertical="center" wrapText="1"/>
    </xf>
    <xf numFmtId="0" fontId="69" fillId="36" borderId="8" xfId="0" applyFont="1" applyFill="1" applyBorder="1" applyAlignment="1">
      <alignment horizontal="center" vertical="center" wrapText="1"/>
    </xf>
    <xf numFmtId="0" fontId="69" fillId="36" borderId="0" xfId="0" applyFont="1" applyFill="1" applyAlignment="1">
      <alignment horizontal="center" vertical="center" wrapText="1"/>
    </xf>
    <xf numFmtId="0" fontId="69" fillId="36" borderId="9" xfId="0" applyFont="1" applyFill="1" applyBorder="1" applyAlignment="1">
      <alignment horizontal="center" vertical="center" wrapText="1"/>
    </xf>
    <xf numFmtId="0" fontId="69" fillId="36" borderId="10" xfId="0" applyFont="1" applyFill="1" applyBorder="1" applyAlignment="1">
      <alignment horizontal="center" vertical="center" wrapText="1"/>
    </xf>
    <xf numFmtId="0" fontId="69" fillId="36" borderId="1" xfId="0" applyFont="1" applyFill="1" applyBorder="1" applyAlignment="1">
      <alignment horizontal="center" vertical="center" wrapText="1"/>
    </xf>
    <xf numFmtId="0" fontId="69" fillId="36" borderId="11" xfId="0" applyFont="1" applyFill="1" applyBorder="1" applyAlignment="1">
      <alignment horizontal="center" vertical="center" wrapText="1"/>
    </xf>
    <xf numFmtId="0" fontId="65" fillId="38" borderId="0" xfId="0" applyFont="1" applyFill="1" applyAlignment="1">
      <alignment horizontal="center" vertical="center" wrapText="1"/>
    </xf>
    <xf numFmtId="0" fontId="65" fillId="0" borderId="262" xfId="0" applyFont="1" applyBorder="1" applyAlignment="1">
      <alignment horizontal="left" vertical="center"/>
    </xf>
    <xf numFmtId="0" fontId="65" fillId="0" borderId="6" xfId="0" applyFont="1" applyBorder="1" applyAlignment="1">
      <alignment horizontal="left" vertical="center"/>
    </xf>
    <xf numFmtId="0" fontId="65" fillId="0" borderId="263" xfId="0" applyFont="1" applyBorder="1" applyAlignment="1">
      <alignment horizontal="left" vertical="center"/>
    </xf>
    <xf numFmtId="0" fontId="65" fillId="0" borderId="264" xfId="0" applyFont="1" applyBorder="1" applyAlignment="1">
      <alignment horizontal="left" vertical="center"/>
    </xf>
    <xf numFmtId="0" fontId="65" fillId="0" borderId="265" xfId="0" applyFont="1" applyBorder="1" applyAlignment="1">
      <alignment horizontal="left" vertical="center"/>
    </xf>
    <xf numFmtId="0" fontId="65" fillId="0" borderId="266" xfId="0" applyFont="1" applyBorder="1" applyAlignment="1">
      <alignment horizontal="left" vertical="center"/>
    </xf>
    <xf numFmtId="0" fontId="65" fillId="20" borderId="0" xfId="0" applyFont="1" applyFill="1" applyAlignment="1">
      <alignment horizontal="left" vertical="center" wrapText="1"/>
    </xf>
    <xf numFmtId="0" fontId="65" fillId="0" borderId="262" xfId="0" applyFont="1" applyBorder="1" applyAlignment="1">
      <alignment horizontal="left" vertical="center" wrapText="1"/>
    </xf>
    <xf numFmtId="0" fontId="65" fillId="0" borderId="263" xfId="0" applyFont="1" applyBorder="1" applyAlignment="1">
      <alignment horizontal="left" vertical="center" wrapText="1"/>
    </xf>
    <xf numFmtId="0" fontId="65" fillId="0" borderId="264" xfId="0" applyFont="1" applyBorder="1" applyAlignment="1">
      <alignment horizontal="left" vertical="center" wrapText="1"/>
    </xf>
    <xf numFmtId="0" fontId="65" fillId="0" borderId="265" xfId="0" applyFont="1" applyBorder="1" applyAlignment="1">
      <alignment horizontal="left" vertical="center" wrapText="1"/>
    </xf>
    <xf numFmtId="0" fontId="65" fillId="0" borderId="266" xfId="0" applyFont="1" applyBorder="1" applyAlignment="1">
      <alignment horizontal="left" vertical="center" wrapText="1"/>
    </xf>
    <xf numFmtId="0" fontId="70" fillId="33" borderId="0" xfId="0" applyFont="1" applyFill="1" applyAlignment="1">
      <alignment horizontal="center" vertical="center" wrapText="1"/>
    </xf>
    <xf numFmtId="0" fontId="71" fillId="43" borderId="0" xfId="0" applyFont="1" applyFill="1" applyAlignment="1">
      <alignment horizontal="center" vertical="center" wrapText="1"/>
    </xf>
    <xf numFmtId="0" fontId="73" fillId="41" borderId="0" xfId="0" applyFont="1" applyFill="1" applyAlignment="1">
      <alignment horizontal="left" wrapText="1"/>
    </xf>
    <xf numFmtId="0" fontId="66" fillId="11" borderId="5" xfId="0" applyFont="1" applyFill="1" applyBorder="1" applyAlignment="1">
      <alignment horizontal="left" vertical="center"/>
    </xf>
    <xf numFmtId="0" fontId="66" fillId="11" borderId="6" xfId="0" applyFont="1" applyFill="1" applyBorder="1" applyAlignment="1">
      <alignment horizontal="left" vertical="center"/>
    </xf>
    <xf numFmtId="0" fontId="66" fillId="11" borderId="7" xfId="0" applyFont="1" applyFill="1" applyBorder="1" applyAlignment="1">
      <alignment horizontal="left" vertical="center"/>
    </xf>
    <xf numFmtId="0" fontId="66" fillId="11" borderId="10" xfId="0" applyFont="1" applyFill="1" applyBorder="1" applyAlignment="1">
      <alignment horizontal="left" vertical="center"/>
    </xf>
    <xf numFmtId="0" fontId="66" fillId="11" borderId="1" xfId="0" applyFont="1" applyFill="1" applyBorder="1" applyAlignment="1">
      <alignment horizontal="left" vertical="center"/>
    </xf>
    <xf numFmtId="0" fontId="66" fillId="11" borderId="11" xfId="0" applyFont="1" applyFill="1" applyBorder="1" applyAlignment="1">
      <alignment horizontal="left" vertical="center"/>
    </xf>
    <xf numFmtId="0" fontId="71" fillId="42" borderId="0" xfId="0" applyFont="1" applyFill="1" applyAlignment="1">
      <alignment horizontal="center" vertical="center" wrapText="1"/>
    </xf>
    <xf numFmtId="0" fontId="65" fillId="39" borderId="0" xfId="0" applyFont="1" applyFill="1" applyAlignment="1">
      <alignment horizontal="center" vertical="center" wrapText="1"/>
    </xf>
    <xf numFmtId="0" fontId="65" fillId="0" borderId="262" xfId="0" applyFont="1" applyBorder="1" applyAlignment="1">
      <alignment vertical="center" wrapText="1"/>
    </xf>
    <xf numFmtId="0" fontId="65" fillId="0" borderId="6" xfId="0" applyFont="1" applyBorder="1" applyAlignment="1">
      <alignment vertical="center" wrapText="1"/>
    </xf>
    <xf numFmtId="0" fontId="65" fillId="0" borderId="263" xfId="0" applyFont="1" applyBorder="1" applyAlignment="1">
      <alignment vertical="center" wrapText="1"/>
    </xf>
    <xf numFmtId="0" fontId="65" fillId="0" borderId="264" xfId="0" applyFont="1" applyBorder="1" applyAlignment="1">
      <alignment vertical="center" wrapText="1"/>
    </xf>
    <xf numFmtId="0" fontId="65" fillId="0" borderId="265" xfId="0" applyFont="1" applyBorder="1" applyAlignment="1">
      <alignment vertical="center" wrapText="1"/>
    </xf>
    <xf numFmtId="0" fontId="65" fillId="0" borderId="266" xfId="0" applyFont="1" applyBorder="1" applyAlignment="1">
      <alignment vertical="center" wrapText="1"/>
    </xf>
    <xf numFmtId="0" fontId="65" fillId="40" borderId="0" xfId="0" applyFont="1" applyFill="1" applyAlignment="1">
      <alignment horizontal="center" vertical="center" wrapText="1"/>
    </xf>
    <xf numFmtId="0" fontId="65" fillId="30" borderId="0" xfId="0" applyFont="1" applyFill="1" applyAlignment="1">
      <alignment horizontal="center" vertical="center" wrapText="1"/>
    </xf>
    <xf numFmtId="0" fontId="65" fillId="34" borderId="0" xfId="0" applyFont="1" applyFill="1" applyAlignment="1">
      <alignment horizontal="left" vertical="center" wrapText="1"/>
    </xf>
    <xf numFmtId="0" fontId="75" fillId="12" borderId="0" xfId="0" applyFont="1" applyFill="1" applyAlignment="1">
      <alignment horizontal="left" vertical="center" wrapText="1" readingOrder="1"/>
    </xf>
    <xf numFmtId="0" fontId="75" fillId="12" borderId="0" xfId="0" applyFont="1" applyFill="1" applyAlignment="1">
      <alignment horizontal="left" vertical="top" wrapText="1"/>
    </xf>
    <xf numFmtId="0" fontId="74" fillId="0" borderId="0" xfId="0" applyFont="1" applyAlignment="1">
      <alignment horizontal="left" vertical="top"/>
    </xf>
    <xf numFmtId="0" fontId="65" fillId="12" borderId="0" xfId="0" applyFont="1" applyFill="1" applyAlignment="1">
      <alignment horizontal="left" vertical="top" wrapText="1"/>
    </xf>
    <xf numFmtId="0" fontId="65" fillId="0" borderId="5" xfId="0" applyFont="1" applyBorder="1" applyAlignment="1">
      <alignment horizontal="center" vertical="center" wrapText="1"/>
    </xf>
    <xf numFmtId="0" fontId="65" fillId="0" borderId="6" xfId="0" applyFont="1" applyBorder="1" applyAlignment="1">
      <alignment horizontal="center" vertical="center" wrapText="1"/>
    </xf>
    <xf numFmtId="0" fontId="65" fillId="0" borderId="7" xfId="0" applyFont="1" applyBorder="1" applyAlignment="1">
      <alignment horizontal="center" vertical="center" wrapText="1"/>
    </xf>
    <xf numFmtId="0" fontId="65" fillId="0" borderId="10" xfId="0" applyFont="1" applyBorder="1" applyAlignment="1">
      <alignment horizontal="center" vertical="center" wrapText="1"/>
    </xf>
    <xf numFmtId="0" fontId="65" fillId="0" borderId="1" xfId="0" applyFont="1" applyBorder="1" applyAlignment="1">
      <alignment horizontal="center" vertical="center" wrapText="1"/>
    </xf>
    <xf numFmtId="0" fontId="65" fillId="0" borderId="11" xfId="0" applyFont="1" applyBorder="1" applyAlignment="1">
      <alignment horizontal="center" vertical="center" wrapText="1"/>
    </xf>
    <xf numFmtId="0" fontId="71" fillId="35" borderId="0" xfId="0" applyFont="1" applyFill="1" applyAlignment="1">
      <alignment horizontal="center" vertical="center" wrapText="1"/>
    </xf>
    <xf numFmtId="0" fontId="71" fillId="47" borderId="0" xfId="0" applyFont="1" applyFill="1" applyAlignment="1">
      <alignment horizontal="center" vertical="center" wrapText="1"/>
    </xf>
    <xf numFmtId="0" fontId="70" fillId="46" borderId="0" xfId="0" applyFont="1" applyFill="1" applyAlignment="1">
      <alignment horizontal="center" vertical="center" wrapText="1"/>
    </xf>
    <xf numFmtId="0" fontId="70" fillId="40" borderId="0" xfId="0" applyFont="1" applyFill="1" applyAlignment="1">
      <alignment horizontal="center" vertical="center" wrapText="1"/>
    </xf>
    <xf numFmtId="0" fontId="71" fillId="45" borderId="0" xfId="0" applyFont="1" applyFill="1" applyAlignment="1">
      <alignment horizontal="center" vertical="center" wrapText="1"/>
    </xf>
    <xf numFmtId="0" fontId="71" fillId="44" borderId="0" xfId="0" applyFont="1" applyFill="1" applyAlignment="1">
      <alignment horizontal="center" vertical="center" wrapText="1"/>
    </xf>
    <xf numFmtId="0" fontId="71" fillId="44" borderId="267" xfId="0" applyFont="1" applyFill="1" applyBorder="1" applyAlignment="1">
      <alignment horizontal="center" vertical="center" wrapText="1"/>
    </xf>
    <xf numFmtId="0" fontId="65" fillId="0" borderId="268" xfId="0" applyFont="1" applyBorder="1" applyAlignment="1">
      <alignment horizontal="left" vertical="center" wrapText="1"/>
    </xf>
    <xf numFmtId="0" fontId="65" fillId="0" borderId="269" xfId="0" applyFont="1" applyBorder="1" applyAlignment="1">
      <alignment horizontal="left" vertical="center" wrapText="1"/>
    </xf>
    <xf numFmtId="0" fontId="65" fillId="0" borderId="270" xfId="0" applyFont="1" applyBorder="1" applyAlignment="1">
      <alignment horizontal="left" vertical="center" wrapText="1"/>
    </xf>
    <xf numFmtId="0" fontId="71" fillId="33" borderId="0" xfId="0" applyFont="1" applyFill="1" applyAlignment="1">
      <alignment horizontal="center" vertical="center" wrapText="1"/>
    </xf>
    <xf numFmtId="0" fontId="71" fillId="19" borderId="0" xfId="0" applyFont="1" applyFill="1" applyAlignment="1">
      <alignment horizontal="center" vertical="center" wrapText="1"/>
    </xf>
    <xf numFmtId="2" fontId="4" fillId="0" borderId="123" xfId="0" applyNumberFormat="1" applyFont="1" applyBorder="1" applyAlignment="1">
      <alignment horizontal="center"/>
    </xf>
    <xf numFmtId="2" fontId="4" fillId="0" borderId="129" xfId="0" applyNumberFormat="1" applyFont="1" applyBorder="1" applyAlignment="1">
      <alignment horizontal="center"/>
    </xf>
    <xf numFmtId="14" fontId="5" fillId="2" borderId="1" xfId="0" applyNumberFormat="1" applyFont="1" applyFill="1" applyBorder="1" applyAlignment="1" applyProtection="1">
      <alignment horizontal="center"/>
      <protection locked="0"/>
    </xf>
    <xf numFmtId="2" fontId="5" fillId="0" borderId="145" xfId="0" applyNumberFormat="1" applyFont="1" applyBorder="1" applyAlignment="1">
      <alignment horizontal="right"/>
    </xf>
    <xf numFmtId="2" fontId="5" fillId="0" borderId="0" xfId="0" applyNumberFormat="1" applyFont="1" applyAlignment="1">
      <alignment horizontal="right"/>
    </xf>
    <xf numFmtId="2" fontId="40" fillId="0" borderId="126" xfId="0" applyNumberFormat="1" applyFont="1" applyBorder="1" applyAlignment="1">
      <alignment horizontal="right"/>
    </xf>
    <xf numFmtId="0" fontId="5" fillId="2" borderId="1" xfId="0" applyFont="1" applyFill="1" applyBorder="1" applyAlignment="1" applyProtection="1">
      <alignment horizontal="center"/>
      <protection locked="0"/>
    </xf>
    <xf numFmtId="49" fontId="40" fillId="4" borderId="1" xfId="0" applyNumberFormat="1" applyFont="1" applyFill="1" applyBorder="1" applyAlignment="1" applyProtection="1">
      <alignment horizontal="center"/>
      <protection locked="0" hidden="1"/>
    </xf>
    <xf numFmtId="49" fontId="40" fillId="4" borderId="2" xfId="0" applyNumberFormat="1" applyFont="1" applyFill="1" applyBorder="1" applyAlignment="1" applyProtection="1">
      <alignment horizontal="center"/>
      <protection locked="0"/>
    </xf>
    <xf numFmtId="49" fontId="40" fillId="4" borderId="1" xfId="0" applyNumberFormat="1" applyFont="1" applyFill="1" applyBorder="1" applyAlignment="1" applyProtection="1">
      <alignment horizontal="center"/>
      <protection locked="0"/>
    </xf>
    <xf numFmtId="0" fontId="47" fillId="12" borderId="126" xfId="0" applyFont="1" applyFill="1" applyBorder="1" applyAlignment="1">
      <alignment horizontal="left" vertical="center" wrapText="1"/>
    </xf>
    <xf numFmtId="0" fontId="47" fillId="12" borderId="123" xfId="0" applyFont="1" applyFill="1" applyBorder="1" applyAlignment="1">
      <alignment horizontal="left" vertical="center" wrapText="1"/>
    </xf>
    <xf numFmtId="0" fontId="47" fillId="12" borderId="128" xfId="0" applyFont="1" applyFill="1" applyBorder="1" applyAlignment="1">
      <alignment horizontal="left" vertical="center" wrapText="1"/>
    </xf>
    <xf numFmtId="2" fontId="5" fillId="0" borderId="125" xfId="0" applyNumberFormat="1" applyFont="1" applyBorder="1" applyAlignment="1">
      <alignment horizontal="right"/>
    </xf>
    <xf numFmtId="2" fontId="5" fillId="0" borderId="126" xfId="0" applyNumberFormat="1" applyFont="1" applyBorder="1" applyAlignment="1">
      <alignment horizontal="right"/>
    </xf>
    <xf numFmtId="2" fontId="5" fillId="0" borderId="123" xfId="0" applyNumberFormat="1" applyFont="1" applyBorder="1" applyAlignment="1">
      <alignment horizontal="right"/>
    </xf>
    <xf numFmtId="2" fontId="5" fillId="0" borderId="124" xfId="0" applyNumberFormat="1" applyFont="1" applyBorder="1" applyAlignment="1">
      <alignment horizontal="right"/>
    </xf>
    <xf numFmtId="164" fontId="3" fillId="0" borderId="141" xfId="1" applyNumberFormat="1" applyFont="1" applyBorder="1" applyAlignment="1">
      <alignment horizontal="center"/>
    </xf>
    <xf numFmtId="0" fontId="0" fillId="4" borderId="13" xfId="0" applyFill="1" applyBorder="1" applyProtection="1">
      <protection locked="0"/>
    </xf>
    <xf numFmtId="0" fontId="0" fillId="4" borderId="14" xfId="0" applyFill="1" applyBorder="1" applyProtection="1">
      <protection locked="0"/>
    </xf>
    <xf numFmtId="0" fontId="0" fillId="4" borderId="15" xfId="0" applyFill="1" applyBorder="1" applyProtection="1">
      <protection locked="0"/>
    </xf>
    <xf numFmtId="1" fontId="5" fillId="2" borderId="1" xfId="1" applyNumberFormat="1" applyFont="1" applyFill="1" applyBorder="1" applyAlignment="1" applyProtection="1">
      <alignment horizontal="left"/>
      <protection locked="0"/>
    </xf>
    <xf numFmtId="1" fontId="5" fillId="2" borderId="2" xfId="1" applyNumberFormat="1" applyFont="1" applyFill="1" applyBorder="1" applyAlignment="1" applyProtection="1">
      <alignment horizontal="left"/>
      <protection locked="0"/>
    </xf>
    <xf numFmtId="49" fontId="5" fillId="2" borderId="2" xfId="0" applyNumberFormat="1" applyFont="1" applyFill="1" applyBorder="1" applyAlignment="1" applyProtection="1">
      <alignment horizontal="center"/>
      <protection locked="0"/>
    </xf>
    <xf numFmtId="0" fontId="5" fillId="2" borderId="2" xfId="0" applyFont="1" applyFill="1" applyBorder="1" applyAlignment="1" applyProtection="1">
      <alignment horizontal="center"/>
      <protection locked="0"/>
    </xf>
    <xf numFmtId="2" fontId="5" fillId="0" borderId="146" xfId="0" applyNumberFormat="1" applyFont="1" applyBorder="1" applyAlignment="1">
      <alignment horizontal="right"/>
    </xf>
    <xf numFmtId="3" fontId="47" fillId="2" borderId="1" xfId="1" applyNumberFormat="1" applyFont="1" applyFill="1" applyBorder="1" applyAlignment="1" applyProtection="1">
      <alignment horizontal="left"/>
      <protection locked="0"/>
    </xf>
    <xf numFmtId="3" fontId="47" fillId="0" borderId="1" xfId="0" applyNumberFormat="1" applyFont="1" applyBorder="1" applyAlignment="1" applyProtection="1">
      <alignment horizontal="left"/>
      <protection locked="0"/>
    </xf>
    <xf numFmtId="0" fontId="5" fillId="0" borderId="123" xfId="0" applyFont="1" applyBorder="1" applyAlignment="1">
      <alignment horizontal="right"/>
    </xf>
    <xf numFmtId="0" fontId="63" fillId="0" borderId="4" xfId="14" applyFont="1" applyBorder="1" applyAlignment="1">
      <alignment horizontal="center" vertical="center" wrapText="1"/>
    </xf>
    <xf numFmtId="2" fontId="27" fillId="0" borderId="126" xfId="0" applyNumberFormat="1" applyFont="1" applyBorder="1" applyAlignment="1">
      <alignment horizontal="right"/>
    </xf>
    <xf numFmtId="0" fontId="0" fillId="4" borderId="5" xfId="0" applyFill="1" applyBorder="1" applyAlignment="1" applyProtection="1">
      <alignment horizontal="center" vertical="top" wrapText="1"/>
      <protection locked="0"/>
    </xf>
    <xf numFmtId="0" fontId="0" fillId="4" borderId="6" xfId="0" applyFill="1" applyBorder="1" applyAlignment="1" applyProtection="1">
      <alignment horizontal="center" vertical="top" wrapText="1"/>
      <protection locked="0"/>
    </xf>
    <xf numFmtId="0" fontId="0" fillId="4" borderId="7" xfId="0" applyFill="1" applyBorder="1" applyAlignment="1" applyProtection="1">
      <alignment horizontal="center" vertical="top" wrapText="1"/>
      <protection locked="0"/>
    </xf>
    <xf numFmtId="0" fontId="0" fillId="4" borderId="8" xfId="0" applyFill="1" applyBorder="1" applyAlignment="1" applyProtection="1">
      <alignment horizontal="center" vertical="top" wrapText="1"/>
      <protection locked="0"/>
    </xf>
    <xf numFmtId="0" fontId="0" fillId="4" borderId="0" xfId="0" applyFill="1" applyAlignment="1" applyProtection="1">
      <alignment horizontal="center" vertical="top" wrapText="1"/>
      <protection locked="0"/>
    </xf>
    <xf numFmtId="0" fontId="0" fillId="4" borderId="9" xfId="0" applyFill="1" applyBorder="1" applyAlignment="1" applyProtection="1">
      <alignment horizontal="center" vertical="top" wrapText="1"/>
      <protection locked="0"/>
    </xf>
    <xf numFmtId="0" fontId="0" fillId="4" borderId="10" xfId="0" applyFill="1" applyBorder="1" applyAlignment="1" applyProtection="1">
      <alignment horizontal="center" vertical="top" wrapText="1"/>
      <protection locked="0"/>
    </xf>
    <xf numFmtId="0" fontId="0" fillId="4" borderId="1" xfId="0" applyFill="1" applyBorder="1" applyAlignment="1" applyProtection="1">
      <alignment horizontal="center" vertical="top" wrapText="1"/>
      <protection locked="0"/>
    </xf>
    <xf numFmtId="0" fontId="0" fillId="4" borderId="11" xfId="0" applyFill="1" applyBorder="1" applyAlignment="1" applyProtection="1">
      <alignment horizontal="center" vertical="top" wrapText="1"/>
      <protection locked="0"/>
    </xf>
    <xf numFmtId="164" fontId="33" fillId="0" borderId="141" xfId="1" applyNumberFormat="1" applyFont="1" applyBorder="1" applyAlignment="1">
      <alignment horizontal="center" vertical="center" wrapText="1"/>
    </xf>
    <xf numFmtId="2" fontId="4" fillId="12" borderId="141" xfId="0" applyNumberFormat="1" applyFont="1" applyFill="1" applyBorder="1" applyAlignment="1">
      <alignment horizontal="center" vertical="center"/>
    </xf>
    <xf numFmtId="164" fontId="5" fillId="0" borderId="146" xfId="1" applyNumberFormat="1" applyFont="1" applyBorder="1" applyAlignment="1">
      <alignment horizontal="right"/>
    </xf>
    <xf numFmtId="164" fontId="5" fillId="0" borderId="125" xfId="1" applyNumberFormat="1" applyFont="1" applyBorder="1" applyAlignment="1">
      <alignment horizontal="right"/>
    </xf>
    <xf numFmtId="164" fontId="5" fillId="0" borderId="140" xfId="1" applyNumberFormat="1" applyFont="1" applyBorder="1" applyAlignment="1">
      <alignment horizontal="right"/>
    </xf>
    <xf numFmtId="164" fontId="5" fillId="0" borderId="174" xfId="1" applyNumberFormat="1" applyFont="1" applyBorder="1" applyAlignment="1">
      <alignment horizontal="right"/>
    </xf>
    <xf numFmtId="164" fontId="5" fillId="0" borderId="207" xfId="1" applyNumberFormat="1" applyFont="1" applyBorder="1" applyAlignment="1">
      <alignment horizontal="right"/>
    </xf>
    <xf numFmtId="164" fontId="5" fillId="0" borderId="218" xfId="1" applyNumberFormat="1" applyFont="1" applyBorder="1" applyAlignment="1">
      <alignment horizontal="right"/>
    </xf>
    <xf numFmtId="164" fontId="33" fillId="0" borderId="141" xfId="1" applyNumberFormat="1" applyFont="1" applyBorder="1" applyAlignment="1">
      <alignment horizontal="center" wrapText="1"/>
    </xf>
    <xf numFmtId="164" fontId="33" fillId="0" borderId="141" xfId="1" applyNumberFormat="1" applyFont="1" applyBorder="1" applyAlignment="1">
      <alignment horizontal="center"/>
    </xf>
    <xf numFmtId="49" fontId="10" fillId="0" borderId="15" xfId="0" applyNumberFormat="1" applyFont="1" applyBorder="1" applyAlignment="1">
      <alignment horizontal="center" vertical="center" wrapText="1"/>
    </xf>
    <xf numFmtId="49" fontId="10" fillId="0" borderId="4" xfId="0" applyNumberFormat="1" applyFont="1" applyBorder="1" applyAlignment="1">
      <alignment horizontal="center" vertical="center" wrapText="1"/>
    </xf>
    <xf numFmtId="164" fontId="33" fillId="0" borderId="60" xfId="1" applyNumberFormat="1" applyFont="1" applyBorder="1" applyAlignment="1">
      <alignment horizontal="center" vertical="center" wrapText="1"/>
    </xf>
    <xf numFmtId="0" fontId="3" fillId="4" borderId="4" xfId="0" applyFont="1" applyFill="1" applyBorder="1" applyAlignment="1" applyProtection="1">
      <alignment wrapText="1"/>
      <protection locked="0"/>
    </xf>
    <xf numFmtId="2" fontId="4" fillId="12" borderId="79" xfId="0" applyNumberFormat="1" applyFont="1" applyFill="1" applyBorder="1" applyAlignment="1">
      <alignment horizontal="center" vertical="center"/>
    </xf>
    <xf numFmtId="2" fontId="4" fillId="12" borderId="65" xfId="0" applyNumberFormat="1" applyFont="1" applyFill="1" applyBorder="1" applyAlignment="1">
      <alignment horizontal="center" vertical="center"/>
    </xf>
    <xf numFmtId="2" fontId="4" fillId="12" borderId="75" xfId="0" applyNumberFormat="1" applyFont="1" applyFill="1" applyBorder="1" applyAlignment="1">
      <alignment horizontal="center" vertical="center"/>
    </xf>
    <xf numFmtId="164" fontId="3" fillId="0" borderId="61" xfId="1" applyNumberFormat="1" applyFont="1" applyBorder="1" applyAlignment="1">
      <alignment horizontal="center"/>
    </xf>
    <xf numFmtId="164" fontId="3" fillId="0" borderId="66" xfId="1" applyNumberFormat="1" applyFont="1" applyBorder="1" applyAlignment="1">
      <alignment horizontal="center"/>
    </xf>
    <xf numFmtId="164" fontId="3" fillId="0" borderId="62" xfId="1" applyNumberFormat="1" applyFont="1" applyBorder="1" applyAlignment="1">
      <alignment horizontal="center"/>
    </xf>
    <xf numFmtId="164" fontId="33" fillId="0" borderId="61" xfId="1" applyNumberFormat="1" applyFont="1" applyBorder="1" applyAlignment="1">
      <alignment horizontal="center"/>
    </xf>
    <xf numFmtId="164" fontId="33" fillId="0" borderId="66" xfId="1" applyNumberFormat="1" applyFont="1" applyBorder="1" applyAlignment="1">
      <alignment horizontal="center"/>
    </xf>
    <xf numFmtId="164" fontId="33" fillId="0" borderId="62" xfId="1" applyNumberFormat="1" applyFont="1" applyBorder="1" applyAlignment="1">
      <alignment horizontal="center"/>
    </xf>
    <xf numFmtId="164" fontId="33" fillId="0" borderId="61" xfId="1" applyNumberFormat="1" applyFont="1" applyBorder="1" applyAlignment="1">
      <alignment horizontal="center" wrapText="1"/>
    </xf>
    <xf numFmtId="164" fontId="33" fillId="0" borderId="66" xfId="1" applyNumberFormat="1" applyFont="1" applyBorder="1" applyAlignment="1">
      <alignment horizontal="center" wrapText="1"/>
    </xf>
    <xf numFmtId="164" fontId="33" fillId="0" borderId="62" xfId="1" applyNumberFormat="1" applyFont="1" applyBorder="1" applyAlignment="1">
      <alignment horizontal="center" wrapText="1"/>
    </xf>
    <xf numFmtId="0" fontId="3" fillId="4" borderId="4" xfId="0" applyFont="1" applyFill="1" applyBorder="1" applyAlignment="1" applyProtection="1">
      <alignment horizontal="left" wrapText="1"/>
      <protection locked="0"/>
    </xf>
    <xf numFmtId="49" fontId="3" fillId="4" borderId="4" xfId="0" applyNumberFormat="1" applyFont="1" applyFill="1" applyBorder="1" applyAlignment="1" applyProtection="1">
      <alignment horizontal="left" wrapText="1"/>
      <protection locked="0"/>
    </xf>
    <xf numFmtId="0" fontId="47" fillId="12" borderId="60" xfId="0" applyFont="1" applyFill="1" applyBorder="1" applyAlignment="1">
      <alignment horizontal="center" vertical="center" wrapText="1"/>
    </xf>
    <xf numFmtId="2" fontId="5" fillId="0" borderId="0" xfId="0" applyNumberFormat="1" applyFont="1" applyAlignment="1">
      <alignment horizontal="left"/>
    </xf>
    <xf numFmtId="49" fontId="3" fillId="0" borderId="15"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0" fontId="5" fillId="0" borderId="0" xfId="0" applyFont="1" applyAlignment="1">
      <alignment horizontal="right"/>
    </xf>
    <xf numFmtId="3" fontId="44" fillId="2" borderId="1" xfId="1" applyNumberFormat="1" applyFont="1" applyFill="1" applyBorder="1" applyAlignment="1" applyProtection="1">
      <alignment horizontal="left"/>
      <protection locked="0"/>
    </xf>
    <xf numFmtId="3" fontId="44" fillId="0" borderId="1" xfId="0" applyNumberFormat="1" applyFont="1" applyBorder="1" applyAlignment="1" applyProtection="1">
      <alignment horizontal="left"/>
      <protection locked="0"/>
    </xf>
    <xf numFmtId="2" fontId="40" fillId="0" borderId="0" xfId="0" applyNumberFormat="1" applyFont="1" applyAlignment="1">
      <alignment horizontal="right"/>
    </xf>
    <xf numFmtId="49" fontId="44" fillId="4" borderId="2" xfId="0" applyNumberFormat="1" applyFont="1" applyFill="1" applyBorder="1" applyAlignment="1">
      <alignment horizontal="center"/>
    </xf>
    <xf numFmtId="49" fontId="44" fillId="4" borderId="1" xfId="0" applyNumberFormat="1" applyFont="1" applyFill="1" applyBorder="1" applyAlignment="1">
      <alignment horizontal="center"/>
    </xf>
    <xf numFmtId="164" fontId="5" fillId="0" borderId="0" xfId="1" applyNumberFormat="1" applyFont="1" applyAlignment="1">
      <alignment horizontal="right"/>
    </xf>
    <xf numFmtId="0" fontId="7" fillId="2" borderId="2" xfId="0" applyFont="1" applyFill="1" applyBorder="1" applyAlignment="1" applyProtection="1">
      <alignment horizontal="center"/>
      <protection locked="0"/>
    </xf>
    <xf numFmtId="1" fontId="7" fillId="2" borderId="2" xfId="1" applyNumberFormat="1" applyFont="1" applyFill="1" applyBorder="1" applyAlignment="1" applyProtection="1">
      <alignment horizontal="center"/>
      <protection locked="0"/>
    </xf>
    <xf numFmtId="0" fontId="7" fillId="2" borderId="1" xfId="0" applyFont="1" applyFill="1" applyBorder="1" applyAlignment="1" applyProtection="1">
      <alignment horizontal="center"/>
      <protection locked="0"/>
    </xf>
    <xf numFmtId="49" fontId="7" fillId="2" borderId="2" xfId="0" applyNumberFormat="1" applyFont="1" applyFill="1" applyBorder="1" applyAlignment="1" applyProtection="1">
      <alignment horizontal="center"/>
      <protection locked="0"/>
    </xf>
    <xf numFmtId="2" fontId="4" fillId="0" borderId="0" xfId="0" applyNumberFormat="1" applyFont="1" applyAlignment="1">
      <alignment horizontal="center"/>
    </xf>
    <xf numFmtId="1" fontId="7" fillId="2" borderId="1" xfId="1" applyNumberFormat="1" applyFont="1" applyFill="1" applyBorder="1" applyAlignment="1" applyProtection="1">
      <alignment horizontal="center"/>
      <protection locked="0"/>
    </xf>
    <xf numFmtId="164" fontId="33" fillId="0" borderId="26" xfId="1" applyNumberFormat="1" applyFont="1" applyBorder="1" applyAlignment="1">
      <alignment horizontal="center" wrapText="1"/>
    </xf>
    <xf numFmtId="164" fontId="33" fillId="0" borderId="26" xfId="1" applyNumberFormat="1" applyFont="1" applyBorder="1" applyAlignment="1">
      <alignment horizontal="center" vertical="center" wrapText="1"/>
    </xf>
    <xf numFmtId="0" fontId="29" fillId="10" borderId="0" xfId="0" applyFont="1" applyFill="1" applyAlignment="1">
      <alignment horizontal="center" wrapText="1"/>
    </xf>
    <xf numFmtId="2" fontId="37" fillId="10" borderId="0" xfId="0" applyNumberFormat="1" applyFont="1" applyFill="1" applyAlignment="1">
      <alignment horizontal="center" vertical="center" wrapText="1"/>
    </xf>
    <xf numFmtId="0" fontId="3" fillId="2" borderId="4" xfId="0" applyFont="1" applyFill="1" applyBorder="1" applyAlignment="1" applyProtection="1">
      <alignment wrapText="1"/>
      <protection locked="0"/>
    </xf>
    <xf numFmtId="2" fontId="4" fillId="10" borderId="26" xfId="0" applyNumberFormat="1" applyFont="1" applyFill="1" applyBorder="1" applyAlignment="1">
      <alignment horizontal="center" vertical="center"/>
    </xf>
    <xf numFmtId="164" fontId="3" fillId="0" borderId="26" xfId="1" applyNumberFormat="1" applyFont="1" applyBorder="1" applyAlignment="1">
      <alignment horizontal="center"/>
    </xf>
    <xf numFmtId="164" fontId="33" fillId="0" borderId="26" xfId="1" applyNumberFormat="1" applyFont="1" applyBorder="1" applyAlignment="1">
      <alignment horizontal="center"/>
    </xf>
    <xf numFmtId="49" fontId="12" fillId="0" borderId="4" xfId="0" applyNumberFormat="1" applyFont="1" applyBorder="1" applyAlignment="1">
      <alignment horizontal="center" vertical="center" wrapText="1"/>
    </xf>
    <xf numFmtId="0" fontId="3" fillId="2" borderId="4" xfId="0" applyFont="1" applyFill="1" applyBorder="1" applyAlignment="1" applyProtection="1">
      <alignment horizontal="left" wrapText="1"/>
      <protection locked="0"/>
    </xf>
    <xf numFmtId="49" fontId="3" fillId="2" borderId="4" xfId="0" applyNumberFormat="1" applyFont="1" applyFill="1" applyBorder="1" applyAlignment="1" applyProtection="1">
      <alignment horizontal="left" wrapText="1"/>
      <protection locked="0"/>
    </xf>
    <xf numFmtId="3" fontId="0" fillId="2" borderId="1" xfId="1" applyNumberFormat="1" applyFont="1" applyFill="1" applyBorder="1" applyAlignment="1" applyProtection="1">
      <alignment horizontal="left"/>
      <protection locked="0"/>
    </xf>
    <xf numFmtId="3" fontId="0" fillId="0" borderId="1" xfId="0" applyNumberFormat="1" applyBorder="1" applyAlignment="1" applyProtection="1">
      <alignment horizontal="left"/>
      <protection locked="0"/>
    </xf>
    <xf numFmtId="0" fontId="2" fillId="10" borderId="0" xfId="0" applyFont="1" applyFill="1" applyAlignment="1">
      <alignment horizontal="center" vertical="center" wrapText="1"/>
    </xf>
    <xf numFmtId="0" fontId="0" fillId="10" borderId="0" xfId="0" applyFill="1" applyAlignment="1">
      <alignment horizontal="center" vertical="center" wrapText="1"/>
    </xf>
    <xf numFmtId="2" fontId="8" fillId="0" borderId="0" xfId="0" applyNumberFormat="1" applyFont="1" applyAlignment="1">
      <alignment horizontal="right"/>
    </xf>
    <xf numFmtId="2" fontId="6" fillId="0" borderId="0" xfId="0" applyNumberFormat="1" applyFont="1" applyAlignment="1">
      <alignment horizontal="right"/>
    </xf>
    <xf numFmtId="1" fontId="7" fillId="2" borderId="2" xfId="1" applyNumberFormat="1" applyFont="1" applyFill="1" applyBorder="1" applyAlignment="1" applyProtection="1">
      <alignment horizontal="left"/>
      <protection locked="0"/>
    </xf>
    <xf numFmtId="174" fontId="0" fillId="12" borderId="2" xfId="0" applyNumberFormat="1" applyFill="1" applyBorder="1" applyAlignment="1">
      <alignment horizontal="left"/>
    </xf>
    <xf numFmtId="0" fontId="0" fillId="2" borderId="2" xfId="0" applyFill="1" applyBorder="1" applyAlignment="1" applyProtection="1">
      <alignment horizontal="left"/>
      <protection locked="0"/>
    </xf>
    <xf numFmtId="0" fontId="18" fillId="0" borderId="0" xfId="0" applyFont="1" applyAlignment="1">
      <alignment horizontal="center"/>
    </xf>
    <xf numFmtId="0" fontId="0" fillId="12" borderId="0" xfId="0" applyFill="1"/>
    <xf numFmtId="0" fontId="0" fillId="12" borderId="1" xfId="0" applyFill="1" applyBorder="1" applyAlignment="1">
      <alignment horizontal="left"/>
    </xf>
    <xf numFmtId="0" fontId="0" fillId="2" borderId="1" xfId="0" applyFill="1" applyBorder="1" applyAlignment="1" applyProtection="1">
      <alignment horizontal="left"/>
      <protection locked="0"/>
    </xf>
    <xf numFmtId="0" fontId="21" fillId="8" borderId="0" xfId="0" applyFont="1" applyFill="1" applyAlignment="1">
      <alignment horizontal="left" vertical="top"/>
    </xf>
    <xf numFmtId="0" fontId="5" fillId="12" borderId="21" xfId="0" applyFont="1" applyFill="1" applyBorder="1" applyAlignment="1">
      <alignment horizontal="left"/>
    </xf>
    <xf numFmtId="0" fontId="7" fillId="2" borderId="22" xfId="0" applyFont="1" applyFill="1" applyBorder="1" applyAlignment="1" applyProtection="1">
      <alignment vertical="top" wrapText="1"/>
      <protection locked="0"/>
    </xf>
    <xf numFmtId="0" fontId="3" fillId="2" borderId="20" xfId="0" applyFont="1" applyFill="1" applyBorder="1" applyAlignment="1" applyProtection="1">
      <alignment vertical="top" wrapText="1"/>
      <protection locked="0"/>
    </xf>
    <xf numFmtId="0" fontId="3" fillId="2" borderId="23" xfId="0" applyFont="1" applyFill="1" applyBorder="1" applyAlignment="1" applyProtection="1">
      <alignment vertical="top" wrapText="1"/>
      <protection locked="0"/>
    </xf>
    <xf numFmtId="0" fontId="3" fillId="2" borderId="24" xfId="0" applyFont="1" applyFill="1" applyBorder="1" applyAlignment="1" applyProtection="1">
      <alignment vertical="top" wrapText="1"/>
      <protection locked="0"/>
    </xf>
    <xf numFmtId="0" fontId="3" fillId="2" borderId="0" xfId="0" applyFont="1" applyFill="1" applyAlignment="1" applyProtection="1">
      <alignment vertical="top" wrapText="1"/>
      <protection locked="0"/>
    </xf>
    <xf numFmtId="0" fontId="3" fillId="2" borderId="19" xfId="0" applyFont="1" applyFill="1" applyBorder="1" applyAlignment="1" applyProtection="1">
      <alignment vertical="top" wrapText="1"/>
      <protection locked="0"/>
    </xf>
    <xf numFmtId="0" fontId="3" fillId="2" borderId="17" xfId="0" applyFont="1" applyFill="1" applyBorder="1" applyAlignment="1" applyProtection="1">
      <alignment vertical="top" wrapText="1"/>
      <protection locked="0"/>
    </xf>
    <xf numFmtId="0" fontId="3" fillId="2" borderId="21" xfId="0" applyFont="1" applyFill="1" applyBorder="1" applyAlignment="1" applyProtection="1">
      <alignment vertical="top" wrapText="1"/>
      <protection locked="0"/>
    </xf>
    <xf numFmtId="0" fontId="3" fillId="2" borderId="25" xfId="0" applyFont="1" applyFill="1" applyBorder="1" applyAlignment="1" applyProtection="1">
      <alignment vertical="top" wrapText="1"/>
      <protection locked="0"/>
    </xf>
    <xf numFmtId="1" fontId="0" fillId="12" borderId="2" xfId="0" applyNumberFormat="1" applyFill="1" applyBorder="1" applyAlignment="1">
      <alignment horizontal="left"/>
    </xf>
    <xf numFmtId="0" fontId="0" fillId="12" borderId="2" xfId="0" applyFill="1" applyBorder="1" applyAlignment="1">
      <alignment horizontal="left"/>
    </xf>
    <xf numFmtId="0" fontId="19" fillId="12" borderId="0" xfId="0" applyFont="1" applyFill="1" applyAlignment="1">
      <alignment horizontal="left" vertical="top" wrapText="1"/>
    </xf>
    <xf numFmtId="0" fontId="10" fillId="12" borderId="0" xfId="0" applyFont="1" applyFill="1" applyAlignment="1">
      <alignment horizontal="left" vertical="top" wrapText="1"/>
    </xf>
    <xf numFmtId="0" fontId="5" fillId="12" borderId="13" xfId="0" applyFont="1" applyFill="1" applyBorder="1" applyAlignment="1">
      <alignment horizontal="center"/>
    </xf>
    <xf numFmtId="0" fontId="5" fillId="12" borderId="14" xfId="0" applyFont="1" applyFill="1" applyBorder="1" applyAlignment="1">
      <alignment horizontal="center"/>
    </xf>
    <xf numFmtId="0" fontId="5" fillId="12" borderId="15" xfId="0" applyFont="1" applyFill="1" applyBorder="1" applyAlignment="1">
      <alignment horizontal="center"/>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8" fillId="0" borderId="4" xfId="14" applyFont="1" applyBorder="1" applyAlignment="1">
      <alignment horizontal="center" vertical="center" wrapText="1"/>
    </xf>
    <xf numFmtId="0" fontId="59" fillId="0" borderId="4" xfId="14" applyFont="1" applyBorder="1" applyAlignment="1">
      <alignment horizontal="center" vertical="center" wrapText="1"/>
    </xf>
    <xf numFmtId="43" fontId="5" fillId="0" borderId="1" xfId="0" applyNumberFormat="1" applyFont="1" applyBorder="1" applyAlignment="1">
      <alignment horizontal="left"/>
    </xf>
    <xf numFmtId="174" fontId="3" fillId="0" borderId="14" xfId="0" applyNumberFormat="1" applyFont="1" applyBorder="1" applyAlignment="1">
      <alignment horizontal="left" wrapText="1"/>
    </xf>
    <xf numFmtId="174" fontId="3" fillId="0" borderId="15" xfId="0" applyNumberFormat="1" applyFont="1" applyBorder="1" applyAlignment="1">
      <alignment horizontal="left" wrapText="1"/>
    </xf>
    <xf numFmtId="49" fontId="47" fillId="0" borderId="0" xfId="0" applyNumberFormat="1" applyFont="1" applyAlignment="1">
      <alignment horizontal="right" vertical="center"/>
    </xf>
    <xf numFmtId="2" fontId="46" fillId="0" borderId="0" xfId="0" applyNumberFormat="1" applyFont="1" applyAlignment="1">
      <alignment horizontal="center" vertical="center"/>
    </xf>
    <xf numFmtId="0" fontId="7" fillId="0" borderId="0" xfId="0" applyFont="1" applyAlignment="1">
      <alignment horizontal="left"/>
    </xf>
    <xf numFmtId="3" fontId="0" fillId="0" borderId="0" xfId="1" applyNumberFormat="1" applyFont="1" applyFill="1" applyBorder="1" applyAlignment="1" applyProtection="1">
      <alignment horizontal="left"/>
      <protection locked="0"/>
    </xf>
    <xf numFmtId="1" fontId="7" fillId="0" borderId="1" xfId="1" applyNumberFormat="1" applyFont="1" applyFill="1" applyBorder="1" applyAlignment="1" applyProtection="1">
      <alignment horizontal="left"/>
      <protection locked="0"/>
    </xf>
    <xf numFmtId="14" fontId="5" fillId="12" borderId="0" xfId="0" applyNumberFormat="1" applyFont="1" applyFill="1" applyAlignment="1" applyProtection="1">
      <alignment horizontal="center"/>
      <protection locked="0"/>
    </xf>
    <xf numFmtId="2" fontId="5" fillId="0" borderId="63" xfId="0" applyNumberFormat="1" applyFont="1" applyBorder="1" applyAlignment="1">
      <alignment horizontal="right"/>
    </xf>
    <xf numFmtId="0" fontId="5" fillId="12" borderId="65" xfId="0" applyFont="1" applyFill="1" applyBorder="1" applyAlignment="1" applyProtection="1">
      <alignment horizontal="right" vertical="top"/>
      <protection locked="0"/>
    </xf>
    <xf numFmtId="3" fontId="5" fillId="12" borderId="68" xfId="0" applyNumberFormat="1" applyFont="1" applyFill="1" applyBorder="1" applyAlignment="1" applyProtection="1">
      <alignment horizontal="right"/>
      <protection locked="0"/>
    </xf>
    <xf numFmtId="3" fontId="7" fillId="12" borderId="0" xfId="0" applyNumberFormat="1" applyFont="1" applyFill="1" applyAlignment="1" applyProtection="1">
      <alignment horizontal="right"/>
      <protection locked="0"/>
    </xf>
    <xf numFmtId="0" fontId="7" fillId="0" borderId="1" xfId="0" applyFont="1" applyBorder="1" applyAlignment="1">
      <alignment horizontal="center"/>
    </xf>
    <xf numFmtId="0" fontId="7" fillId="0" borderId="2" xfId="0" applyFont="1" applyBorder="1" applyAlignment="1">
      <alignment horizontal="center"/>
    </xf>
    <xf numFmtId="0" fontId="3" fillId="0" borderId="14" xfId="0" applyFont="1" applyBorder="1" applyAlignment="1">
      <alignment horizontal="left" wrapText="1"/>
    </xf>
    <xf numFmtId="0" fontId="3" fillId="0" borderId="15" xfId="0" applyFont="1" applyBorder="1" applyAlignment="1">
      <alignment horizontal="left" wrapText="1"/>
    </xf>
    <xf numFmtId="0" fontId="40" fillId="0" borderId="0" xfId="0" applyFont="1" applyAlignment="1">
      <alignment horizontal="right"/>
    </xf>
    <xf numFmtId="0" fontId="0" fillId="0" borderId="0" xfId="0" applyAlignment="1">
      <alignment horizontal="right"/>
    </xf>
    <xf numFmtId="43" fontId="0" fillId="4" borderId="1" xfId="0" applyNumberFormat="1" applyFill="1" applyBorder="1" applyAlignment="1">
      <alignment horizontal="center"/>
    </xf>
    <xf numFmtId="2" fontId="0" fillId="0" borderId="1" xfId="0" applyNumberFormat="1" applyBorder="1" applyAlignment="1">
      <alignment horizontal="center"/>
    </xf>
    <xf numFmtId="49" fontId="5" fillId="0" borderId="0" xfId="0" applyNumberFormat="1" applyFont="1" applyAlignment="1">
      <alignment horizontal="right"/>
    </xf>
    <xf numFmtId="2" fontId="0" fillId="0" borderId="0" xfId="0" applyNumberFormat="1" applyAlignment="1">
      <alignment horizontal="right"/>
    </xf>
    <xf numFmtId="2" fontId="0" fillId="0" borderId="2" xfId="0" applyNumberFormat="1" applyBorder="1" applyAlignment="1">
      <alignment horizontal="center"/>
    </xf>
    <xf numFmtId="49" fontId="3" fillId="0" borderId="5"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174" fontId="5" fillId="0" borderId="158" xfId="0" applyNumberFormat="1" applyFont="1" applyBorder="1" applyAlignment="1">
      <alignment horizontal="right"/>
    </xf>
    <xf numFmtId="174" fontId="7" fillId="0" borderId="187" xfId="0" applyNumberFormat="1" applyFont="1" applyBorder="1" applyAlignment="1">
      <alignment horizontal="center" vertical="top"/>
    </xf>
    <xf numFmtId="2" fontId="4" fillId="0" borderId="159" xfId="0" applyNumberFormat="1" applyFont="1" applyBorder="1" applyAlignment="1">
      <alignment horizontal="center"/>
    </xf>
    <xf numFmtId="2" fontId="4" fillId="0" borderId="208" xfId="0" applyNumberFormat="1" applyFont="1" applyBorder="1" applyAlignment="1">
      <alignment horizontal="center"/>
    </xf>
    <xf numFmtId="2" fontId="4" fillId="0" borderId="238" xfId="0" applyNumberFormat="1" applyFont="1" applyBorder="1" applyAlignment="1">
      <alignment horizontal="center"/>
    </xf>
    <xf numFmtId="174" fontId="7" fillId="0" borderId="185" xfId="0" applyNumberFormat="1" applyFont="1" applyBorder="1" applyAlignment="1">
      <alignment horizontal="center" vertical="top"/>
    </xf>
    <xf numFmtId="174" fontId="7" fillId="0" borderId="185" xfId="1" applyNumberFormat="1" applyFont="1" applyFill="1" applyBorder="1" applyAlignment="1" applyProtection="1">
      <alignment horizontal="left"/>
    </xf>
    <xf numFmtId="174" fontId="7" fillId="0" borderId="187" xfId="1" applyNumberFormat="1" applyFont="1" applyFill="1" applyBorder="1" applyAlignment="1" applyProtection="1">
      <alignment horizontal="left"/>
    </xf>
    <xf numFmtId="174" fontId="40" fillId="0" borderId="158" xfId="0" applyNumberFormat="1" applyFont="1" applyBorder="1" applyAlignment="1">
      <alignment horizontal="right"/>
    </xf>
    <xf numFmtId="174" fontId="44" fillId="0" borderId="190" xfId="0" applyNumberFormat="1" applyFont="1" applyBorder="1" applyAlignment="1">
      <alignment horizontal="center"/>
    </xf>
    <xf numFmtId="174" fontId="5" fillId="0" borderId="158" xfId="1" applyNumberFormat="1" applyFont="1" applyBorder="1" applyAlignment="1">
      <alignment horizontal="right"/>
    </xf>
    <xf numFmtId="174" fontId="7" fillId="0" borderId="185" xfId="0" applyNumberFormat="1" applyFont="1" applyBorder="1" applyAlignment="1">
      <alignment horizontal="center"/>
    </xf>
    <xf numFmtId="174" fontId="7" fillId="0" borderId="187" xfId="0" applyNumberFormat="1" applyFont="1" applyBorder="1" applyAlignment="1">
      <alignment horizontal="center"/>
    </xf>
    <xf numFmtId="174" fontId="7" fillId="0" borderId="189" xfId="1" applyNumberFormat="1" applyFont="1" applyFill="1" applyBorder="1" applyAlignment="1" applyProtection="1">
      <alignment horizontal="left"/>
    </xf>
    <xf numFmtId="37" fontId="44" fillId="0" borderId="185" xfId="1" applyNumberFormat="1" applyFont="1" applyFill="1" applyBorder="1" applyAlignment="1" applyProtection="1">
      <alignment horizontal="left" vertical="top"/>
    </xf>
    <xf numFmtId="37" fontId="44" fillId="0" borderId="185" xfId="0" applyNumberFormat="1" applyFont="1" applyBorder="1" applyAlignment="1">
      <alignment horizontal="left" vertical="top"/>
    </xf>
    <xf numFmtId="174" fontId="47" fillId="12" borderId="158" xfId="0" applyNumberFormat="1" applyFont="1" applyFill="1" applyBorder="1" applyAlignment="1">
      <alignment horizontal="left" vertical="center" wrapText="1"/>
    </xf>
    <xf numFmtId="174" fontId="3" fillId="0" borderId="114" xfId="0" applyNumberFormat="1" applyFont="1" applyBorder="1" applyAlignment="1">
      <alignment horizontal="left" wrapText="1"/>
    </xf>
    <xf numFmtId="174" fontId="3" fillId="0" borderId="115" xfId="0" applyNumberFormat="1" applyFont="1" applyBorder="1" applyAlignment="1">
      <alignment horizontal="left" wrapText="1"/>
    </xf>
    <xf numFmtId="174" fontId="3" fillId="0" borderId="116" xfId="0" applyNumberFormat="1" applyFont="1" applyBorder="1" applyAlignment="1">
      <alignment horizontal="left" wrapText="1"/>
    </xf>
    <xf numFmtId="174" fontId="44" fillId="0" borderId="190" xfId="0" applyNumberFormat="1" applyFont="1" applyBorder="1" applyAlignment="1">
      <alignment horizontal="center" vertical="top"/>
    </xf>
    <xf numFmtId="174" fontId="44" fillId="0" borderId="185" xfId="0" applyNumberFormat="1" applyFont="1" applyBorder="1" applyAlignment="1">
      <alignment horizontal="center" vertical="top"/>
    </xf>
    <xf numFmtId="49" fontId="3" fillId="0" borderId="193" xfId="0" applyNumberFormat="1" applyFont="1" applyBorder="1" applyAlignment="1">
      <alignment horizontal="center" vertical="center" wrapText="1"/>
    </xf>
    <xf numFmtId="49" fontId="3" fillId="0" borderId="194" xfId="0" applyNumberFormat="1" applyFont="1" applyBorder="1" applyAlignment="1">
      <alignment horizontal="center" vertical="center" wrapText="1"/>
    </xf>
    <xf numFmtId="49" fontId="3" fillId="0" borderId="195" xfId="0" applyNumberFormat="1" applyFont="1" applyBorder="1" applyAlignment="1">
      <alignment horizontal="center" vertical="center" wrapText="1"/>
    </xf>
    <xf numFmtId="0" fontId="60" fillId="0" borderId="4" xfId="14" applyFont="1" applyBorder="1" applyAlignment="1">
      <alignment horizontal="center" vertical="center"/>
    </xf>
    <xf numFmtId="174" fontId="5" fillId="0" borderId="163" xfId="0" applyNumberFormat="1" applyFont="1" applyBorder="1" applyAlignment="1">
      <alignment horizontal="right"/>
    </xf>
    <xf numFmtId="174" fontId="5" fillId="0" borderId="230" xfId="0" applyNumberFormat="1" applyFont="1" applyBorder="1" applyAlignment="1">
      <alignment horizontal="right"/>
    </xf>
    <xf numFmtId="174" fontId="5" fillId="0" borderId="231" xfId="0" applyNumberFormat="1" applyFont="1" applyBorder="1" applyAlignment="1">
      <alignment horizontal="right"/>
    </xf>
    <xf numFmtId="14" fontId="5" fillId="0" borderId="239" xfId="0" applyNumberFormat="1" applyFont="1" applyBorder="1" applyAlignment="1">
      <alignment horizontal="center"/>
    </xf>
    <xf numFmtId="14" fontId="5" fillId="0" borderId="240" xfId="0" applyNumberFormat="1" applyFont="1" applyBorder="1" applyAlignment="1">
      <alignment horizontal="center"/>
    </xf>
    <xf numFmtId="14" fontId="5" fillId="0" borderId="241" xfId="0" applyNumberFormat="1" applyFont="1" applyBorder="1" applyAlignment="1">
      <alignment horizontal="center"/>
    </xf>
    <xf numFmtId="174" fontId="3" fillId="0" borderId="117" xfId="0" applyNumberFormat="1" applyFont="1" applyBorder="1" applyAlignment="1">
      <alignment horizontal="left" wrapText="1"/>
    </xf>
    <xf numFmtId="174" fontId="3" fillId="0" borderId="118" xfId="0" applyNumberFormat="1" applyFont="1" applyBorder="1" applyAlignment="1">
      <alignment horizontal="left" wrapText="1"/>
    </xf>
    <xf numFmtId="174" fontId="3" fillId="0" borderId="119" xfId="0" applyNumberFormat="1" applyFont="1" applyBorder="1" applyAlignment="1">
      <alignment horizontal="left" wrapText="1"/>
    </xf>
    <xf numFmtId="174" fontId="3" fillId="0" borderId="120" xfId="0" applyNumberFormat="1" applyFont="1" applyBorder="1" applyAlignment="1">
      <alignment horizontal="left" wrapText="1"/>
    </xf>
    <xf numFmtId="174" fontId="3" fillId="0" borderId="121" xfId="0" applyNumberFormat="1" applyFont="1" applyBorder="1" applyAlignment="1">
      <alignment horizontal="left" wrapText="1"/>
    </xf>
    <xf numFmtId="174" fontId="3" fillId="0" borderId="122" xfId="0" applyNumberFormat="1" applyFont="1" applyBorder="1" applyAlignment="1">
      <alignment horizontal="left" wrapText="1"/>
    </xf>
    <xf numFmtId="178" fontId="3" fillId="0" borderId="154" xfId="2" applyNumberFormat="1" applyFont="1" applyFill="1" applyBorder="1" applyAlignment="1">
      <alignment horizontal="center"/>
    </xf>
    <xf numFmtId="0" fontId="2" fillId="12" borderId="1" xfId="0" applyFont="1" applyFill="1" applyBorder="1" applyAlignment="1" applyProtection="1">
      <alignment horizontal="left" vertical="top" wrapText="1"/>
      <protection locked="0"/>
    </xf>
    <xf numFmtId="0" fontId="2" fillId="12" borderId="256" xfId="0" applyFont="1" applyFill="1" applyBorder="1" applyAlignment="1" applyProtection="1">
      <alignment horizontal="left" vertical="top" wrapText="1"/>
      <protection locked="0"/>
    </xf>
    <xf numFmtId="0" fontId="0" fillId="4" borderId="5" xfId="0" applyFill="1" applyBorder="1" applyAlignment="1" applyProtection="1">
      <alignment horizontal="left" vertical="top" wrapText="1"/>
      <protection locked="0"/>
    </xf>
    <xf numFmtId="0" fontId="0" fillId="4" borderId="6" xfId="0" applyFill="1" applyBorder="1" applyAlignment="1" applyProtection="1">
      <alignment horizontal="left" vertical="top" wrapText="1"/>
      <protection locked="0"/>
    </xf>
    <xf numFmtId="0" fontId="0" fillId="4" borderId="7" xfId="0" applyFill="1" applyBorder="1" applyAlignment="1" applyProtection="1">
      <alignment horizontal="left" vertical="top" wrapText="1"/>
      <protection locked="0"/>
    </xf>
    <xf numFmtId="0" fontId="0" fillId="4" borderId="8" xfId="0" applyFill="1" applyBorder="1" applyAlignment="1" applyProtection="1">
      <alignment horizontal="left" vertical="top" wrapText="1"/>
      <protection locked="0"/>
    </xf>
    <xf numFmtId="0" fontId="0" fillId="4" borderId="0" xfId="0" applyFill="1" applyAlignment="1" applyProtection="1">
      <alignment horizontal="left" vertical="top" wrapText="1"/>
      <protection locked="0"/>
    </xf>
    <xf numFmtId="0" fontId="0" fillId="4" borderId="9" xfId="0" applyFill="1" applyBorder="1" applyAlignment="1" applyProtection="1">
      <alignment horizontal="left" vertical="top" wrapText="1"/>
      <protection locked="0"/>
    </xf>
    <xf numFmtId="0" fontId="0" fillId="4" borderId="10" xfId="0" applyFill="1" applyBorder="1" applyAlignment="1" applyProtection="1">
      <alignment horizontal="left" vertical="top" wrapText="1"/>
      <protection locked="0"/>
    </xf>
    <xf numFmtId="0" fontId="0" fillId="4" borderId="1" xfId="0" applyFill="1" applyBorder="1" applyAlignment="1" applyProtection="1">
      <alignment horizontal="left" vertical="top" wrapText="1"/>
      <protection locked="0"/>
    </xf>
    <xf numFmtId="0" fontId="0" fillId="4" borderId="11" xfId="0" applyFill="1" applyBorder="1" applyAlignment="1" applyProtection="1">
      <alignment horizontal="left" vertical="top" wrapText="1"/>
      <protection locked="0"/>
    </xf>
    <xf numFmtId="174" fontId="3" fillId="0" borderId="196" xfId="0" applyNumberFormat="1" applyFont="1" applyBorder="1" applyAlignment="1">
      <alignment horizontal="left" wrapText="1"/>
    </xf>
    <xf numFmtId="174" fontId="3" fillId="0" borderId="197" xfId="0" applyNumberFormat="1" applyFont="1" applyBorder="1" applyAlignment="1">
      <alignment horizontal="left" wrapText="1"/>
    </xf>
    <xf numFmtId="174" fontId="3" fillId="0" borderId="198" xfId="0" applyNumberFormat="1" applyFont="1" applyBorder="1" applyAlignment="1">
      <alignment horizontal="left" wrapText="1"/>
    </xf>
    <xf numFmtId="0" fontId="51" fillId="12" borderId="14" xfId="0" applyFont="1" applyFill="1" applyBorder="1" applyAlignment="1">
      <alignment horizontal="left" wrapText="1"/>
    </xf>
    <xf numFmtId="0" fontId="58" fillId="12" borderId="150" xfId="14" applyFont="1" applyFill="1" applyBorder="1" applyAlignment="1">
      <alignment horizontal="center" vertical="center"/>
    </xf>
    <xf numFmtId="0" fontId="58" fillId="12" borderId="139" xfId="14" applyFont="1" applyFill="1" applyBorder="1" applyAlignment="1">
      <alignment horizontal="center" vertical="center"/>
    </xf>
    <xf numFmtId="174" fontId="51" fillId="12" borderId="14" xfId="0" applyNumberFormat="1" applyFont="1" applyFill="1" applyBorder="1" applyAlignment="1">
      <alignment horizontal="left" wrapText="1"/>
    </xf>
    <xf numFmtId="0" fontId="5" fillId="12" borderId="47" xfId="0" applyFont="1" applyFill="1" applyBorder="1" applyAlignment="1">
      <alignment horizontal="center"/>
    </xf>
    <xf numFmtId="0" fontId="5" fillId="12" borderId="32" xfId="0" applyFont="1" applyFill="1" applyBorder="1" applyAlignment="1">
      <alignment horizontal="center"/>
    </xf>
    <xf numFmtId="0" fontId="5" fillId="12" borderId="33" xfId="0" applyFont="1" applyFill="1" applyBorder="1" applyAlignment="1">
      <alignment horizontal="center"/>
    </xf>
    <xf numFmtId="0" fontId="50" fillId="0" borderId="145" xfId="0" applyFont="1" applyBorder="1" applyAlignment="1">
      <alignment horizontal="left" wrapText="1"/>
    </xf>
    <xf numFmtId="0" fontId="50" fillId="0" borderId="0" xfId="0" applyFont="1" applyAlignment="1">
      <alignment horizontal="left" wrapText="1"/>
    </xf>
    <xf numFmtId="0" fontId="50" fillId="0" borderId="155" xfId="0" applyFont="1" applyBorder="1" applyAlignment="1">
      <alignment horizontal="left" wrapText="1"/>
    </xf>
    <xf numFmtId="0" fontId="51" fillId="12" borderId="21" xfId="0" applyFont="1" applyFill="1" applyBorder="1" applyAlignment="1">
      <alignment horizontal="left" wrapText="1"/>
    </xf>
    <xf numFmtId="0" fontId="5" fillId="0" borderId="127" xfId="0" applyFont="1" applyBorder="1" applyAlignment="1">
      <alignment horizontal="center"/>
    </xf>
    <xf numFmtId="0" fontId="5" fillId="0" borderId="123" xfId="0" applyFont="1" applyBorder="1" applyAlignment="1">
      <alignment horizontal="center"/>
    </xf>
    <xf numFmtId="0" fontId="4" fillId="0" borderId="126" xfId="0" applyFont="1" applyBorder="1" applyAlignment="1">
      <alignment horizontal="center"/>
    </xf>
    <xf numFmtId="174" fontId="3" fillId="12" borderId="142" xfId="0" applyNumberFormat="1" applyFont="1" applyFill="1" applyBorder="1" applyAlignment="1">
      <alignment horizontal="center" vertical="top"/>
    </xf>
    <xf numFmtId="174" fontId="3" fillId="12" borderId="144" xfId="0" applyNumberFormat="1" applyFont="1" applyFill="1" applyBorder="1" applyAlignment="1">
      <alignment horizontal="center" vertical="top"/>
    </xf>
    <xf numFmtId="174" fontId="3" fillId="12" borderId="135" xfId="0" applyNumberFormat="1" applyFont="1" applyFill="1" applyBorder="1" applyAlignment="1">
      <alignment horizontal="center" vertical="top"/>
    </xf>
    <xf numFmtId="174" fontId="3" fillId="12" borderId="14" xfId="0" applyNumberFormat="1" applyFont="1" applyFill="1" applyBorder="1" applyAlignment="1">
      <alignment horizontal="left" vertical="top"/>
    </xf>
    <xf numFmtId="174" fontId="3" fillId="12" borderId="130" xfId="0" applyNumberFormat="1" applyFont="1" applyFill="1" applyBorder="1" applyAlignment="1">
      <alignment horizontal="left" vertical="top"/>
    </xf>
    <xf numFmtId="174" fontId="3" fillId="12" borderId="131" xfId="0" applyNumberFormat="1" applyFont="1" applyFill="1" applyBorder="1" applyAlignment="1">
      <alignment horizontal="left" vertical="top"/>
    </xf>
    <xf numFmtId="14" fontId="3" fillId="12" borderId="142" xfId="0" applyNumberFormat="1" applyFont="1" applyFill="1" applyBorder="1" applyAlignment="1">
      <alignment horizontal="left" vertical="top"/>
    </xf>
    <xf numFmtId="14" fontId="3" fillId="12" borderId="144" xfId="0" applyNumberFormat="1" applyFont="1" applyFill="1" applyBorder="1" applyAlignment="1">
      <alignment horizontal="left" vertical="top"/>
    </xf>
    <xf numFmtId="174" fontId="5" fillId="12" borderId="124" xfId="0" applyNumberFormat="1" applyFont="1" applyFill="1" applyBorder="1" applyAlignment="1">
      <alignment horizontal="right"/>
    </xf>
    <xf numFmtId="174" fontId="5" fillId="12" borderId="126" xfId="0" applyNumberFormat="1" applyFont="1" applyFill="1" applyBorder="1" applyAlignment="1">
      <alignment horizontal="right"/>
    </xf>
    <xf numFmtId="0" fontId="28" fillId="0" borderId="145" xfId="0" applyFont="1" applyBorder="1" applyAlignment="1">
      <alignment horizontal="left"/>
    </xf>
    <xf numFmtId="0" fontId="28" fillId="0" borderId="0" xfId="0" applyFont="1" applyAlignment="1">
      <alignment horizontal="left"/>
    </xf>
    <xf numFmtId="0" fontId="28" fillId="0" borderId="155" xfId="0" applyFont="1" applyBorder="1" applyAlignment="1">
      <alignment horizontal="left"/>
    </xf>
    <xf numFmtId="0" fontId="5" fillId="0" borderId="13" xfId="0" applyFont="1" applyBorder="1" applyAlignment="1">
      <alignment horizontal="center"/>
    </xf>
    <xf numFmtId="0" fontId="5" fillId="0" borderId="14" xfId="0" applyFont="1" applyBorder="1" applyAlignment="1">
      <alignment horizontal="center"/>
    </xf>
    <xf numFmtId="0" fontId="5" fillId="0" borderId="4" xfId="0" applyFont="1"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12" borderId="14" xfId="0" applyFill="1" applyBorder="1" applyAlignment="1">
      <alignment horizontal="center"/>
    </xf>
    <xf numFmtId="0" fontId="0" fillId="12" borderId="131" xfId="0" applyFill="1" applyBorder="1" applyAlignment="1">
      <alignment horizontal="center"/>
    </xf>
    <xf numFmtId="0" fontId="22" fillId="0" borderId="13" xfId="0" applyFont="1" applyBorder="1" applyAlignment="1">
      <alignment horizontal="center"/>
    </xf>
    <xf numFmtId="0" fontId="22" fillId="0" borderId="14" xfId="0" applyFont="1" applyBorder="1" applyAlignment="1">
      <alignment horizontal="center"/>
    </xf>
    <xf numFmtId="0" fontId="0" fillId="4" borderId="4" xfId="0" applyFill="1" applyBorder="1" applyAlignment="1" applyProtection="1">
      <alignment horizontal="center"/>
      <protection locked="0"/>
    </xf>
    <xf numFmtId="0" fontId="0" fillId="2" borderId="4" xfId="0" applyFill="1" applyBorder="1" applyAlignment="1" applyProtection="1">
      <alignment horizontal="center"/>
      <protection locked="0"/>
    </xf>
    <xf numFmtId="0" fontId="40" fillId="0" borderId="4" xfId="0" applyFont="1" applyBorder="1" applyAlignment="1">
      <alignment horizontal="center"/>
    </xf>
    <xf numFmtId="0" fontId="51" fillId="0" borderId="13" xfId="0" applyFont="1" applyBorder="1" applyAlignment="1">
      <alignment horizontal="center"/>
    </xf>
    <xf numFmtId="0" fontId="51" fillId="0" borderId="14" xfId="0" applyFont="1" applyBorder="1" applyAlignment="1">
      <alignment horizontal="center"/>
    </xf>
    <xf numFmtId="0" fontId="0" fillId="4" borderId="152" xfId="0" applyFill="1" applyBorder="1" applyAlignment="1" applyProtection="1">
      <alignment horizontal="left" vertical="top"/>
      <protection locked="0"/>
    </xf>
    <xf numFmtId="0" fontId="0" fillId="4" borderId="151" xfId="0" applyFill="1" applyBorder="1" applyAlignment="1" applyProtection="1">
      <alignment horizontal="left" vertical="top"/>
      <protection locked="0"/>
    </xf>
    <xf numFmtId="0" fontId="0" fillId="4" borderId="23" xfId="0" applyFill="1" applyBorder="1" applyAlignment="1" applyProtection="1">
      <alignment horizontal="left" vertical="top"/>
      <protection locked="0"/>
    </xf>
    <xf numFmtId="0" fontId="0" fillId="4" borderId="24" xfId="0" applyFill="1" applyBorder="1" applyAlignment="1" applyProtection="1">
      <alignment horizontal="left" vertical="top"/>
      <protection locked="0"/>
    </xf>
    <xf numFmtId="0" fontId="0" fillId="4" borderId="0" xfId="0" applyFill="1" applyAlignment="1" applyProtection="1">
      <alignment horizontal="left" vertical="top"/>
      <protection locked="0"/>
    </xf>
    <xf numFmtId="0" fontId="0" fillId="4" borderId="19" xfId="0" applyFill="1" applyBorder="1" applyAlignment="1" applyProtection="1">
      <alignment horizontal="left" vertical="top"/>
      <protection locked="0"/>
    </xf>
    <xf numFmtId="0" fontId="0" fillId="4" borderId="17" xfId="0" applyFill="1" applyBorder="1" applyAlignment="1" applyProtection="1">
      <alignment horizontal="left" vertical="top"/>
      <protection locked="0"/>
    </xf>
    <xf numFmtId="0" fontId="0" fillId="4" borderId="21" xfId="0" applyFill="1" applyBorder="1" applyAlignment="1" applyProtection="1">
      <alignment horizontal="left" vertical="top"/>
      <protection locked="0"/>
    </xf>
    <xf numFmtId="0" fontId="0" fillId="4" borderId="25" xfId="0" applyFill="1" applyBorder="1" applyAlignment="1" applyProtection="1">
      <alignment horizontal="left" vertical="top"/>
      <protection locked="0"/>
    </xf>
    <xf numFmtId="0" fontId="2" fillId="12" borderId="13" xfId="0" applyFont="1" applyFill="1" applyBorder="1" applyAlignment="1" applyProtection="1">
      <alignment horizontal="left" vertical="top"/>
      <protection locked="0"/>
    </xf>
    <xf numFmtId="0" fontId="2" fillId="12" borderId="14" xfId="0" applyFont="1" applyFill="1" applyBorder="1" applyAlignment="1" applyProtection="1">
      <alignment horizontal="left" vertical="top"/>
      <protection locked="0"/>
    </xf>
    <xf numFmtId="0" fontId="5" fillId="0" borderId="15" xfId="0" applyFont="1" applyBorder="1" applyAlignment="1">
      <alignment horizontal="center"/>
    </xf>
    <xf numFmtId="0" fontId="2" fillId="0" borderId="13" xfId="0" applyFont="1" applyBorder="1" applyAlignment="1">
      <alignment horizontal="center"/>
    </xf>
    <xf numFmtId="0" fontId="2" fillId="0" borderId="14" xfId="0" applyFont="1" applyBorder="1" applyAlignment="1">
      <alignment horizontal="center"/>
    </xf>
    <xf numFmtId="0" fontId="2" fillId="0" borderId="15" xfId="0" applyFont="1" applyBorder="1" applyAlignment="1">
      <alignment horizontal="center"/>
    </xf>
    <xf numFmtId="0" fontId="2" fillId="0" borderId="4" xfId="0" applyFont="1" applyBorder="1" applyAlignment="1">
      <alignment horizontal="center"/>
    </xf>
    <xf numFmtId="10" fontId="0" fillId="0" borderId="13" xfId="0" applyNumberFormat="1" applyBorder="1" applyAlignment="1">
      <alignment horizontal="center"/>
    </xf>
    <xf numFmtId="10" fontId="0" fillId="0" borderId="14" xfId="0" applyNumberFormat="1" applyBorder="1" applyAlignment="1">
      <alignment horizontal="center"/>
    </xf>
    <xf numFmtId="10" fontId="0" fillId="0" borderId="15" xfId="0" applyNumberFormat="1" applyBorder="1" applyAlignment="1">
      <alignment horizontal="center"/>
    </xf>
    <xf numFmtId="10" fontId="0" fillId="0" borderId="4" xfId="0" applyNumberFormat="1" applyBorder="1" applyAlignment="1">
      <alignment horizontal="center"/>
    </xf>
    <xf numFmtId="0" fontId="5" fillId="12" borderId="125" xfId="0" applyFont="1" applyFill="1" applyBorder="1" applyAlignment="1">
      <alignment horizontal="right"/>
    </xf>
    <xf numFmtId="174" fontId="3" fillId="12" borderId="142" xfId="1" applyNumberFormat="1" applyFont="1" applyFill="1" applyBorder="1" applyAlignment="1" applyProtection="1">
      <alignment horizontal="left" vertical="top"/>
    </xf>
    <xf numFmtId="174" fontId="3" fillId="12" borderId="144" xfId="1" applyNumberFormat="1" applyFont="1" applyFill="1" applyBorder="1" applyAlignment="1" applyProtection="1">
      <alignment horizontal="left" vertical="top"/>
    </xf>
    <xf numFmtId="0" fontId="3" fillId="12" borderId="149" xfId="0" applyFont="1" applyFill="1" applyBorder="1" applyAlignment="1">
      <alignment horizontal="center"/>
    </xf>
    <xf numFmtId="0" fontId="3" fillId="12" borderId="148" xfId="0" applyFont="1" applyFill="1" applyBorder="1" applyAlignment="1">
      <alignment horizontal="center"/>
    </xf>
    <xf numFmtId="0" fontId="5" fillId="12" borderId="28" xfId="0" applyFont="1" applyFill="1" applyBorder="1" applyAlignment="1">
      <alignment horizontal="center"/>
    </xf>
    <xf numFmtId="0" fontId="5" fillId="12" borderId="49" xfId="0" applyFont="1" applyFill="1" applyBorder="1" applyAlignment="1">
      <alignment horizontal="center"/>
    </xf>
    <xf numFmtId="0" fontId="51" fillId="0" borderId="14" xfId="0" applyFont="1" applyBorder="1" applyAlignment="1">
      <alignment horizontal="left" wrapText="1"/>
    </xf>
    <xf numFmtId="174" fontId="0" fillId="13" borderId="27" xfId="0" applyNumberFormat="1" applyFill="1" applyBorder="1" applyAlignment="1">
      <alignment horizontal="center" vertical="top" wrapText="1"/>
    </xf>
    <xf numFmtId="174" fontId="0" fillId="13" borderId="39" xfId="0" applyNumberFormat="1" applyFill="1" applyBorder="1" applyAlignment="1">
      <alignment horizontal="center" vertical="top" wrapText="1"/>
    </xf>
    <xf numFmtId="174" fontId="0" fillId="13" borderId="42" xfId="0" applyNumberFormat="1" applyFill="1" applyBorder="1" applyAlignment="1">
      <alignment horizontal="center" vertical="top" wrapText="1"/>
    </xf>
    <xf numFmtId="174" fontId="0" fillId="12" borderId="47" xfId="0" applyNumberFormat="1" applyFill="1" applyBorder="1" applyAlignment="1">
      <alignment horizontal="center" vertical="center" wrapText="1"/>
    </xf>
    <xf numFmtId="174" fontId="0" fillId="12" borderId="33" xfId="0" applyNumberFormat="1" applyFill="1" applyBorder="1" applyAlignment="1">
      <alignment horizontal="center" vertical="center" wrapText="1"/>
    </xf>
    <xf numFmtId="174" fontId="0" fillId="4" borderId="50" xfId="0" applyNumberFormat="1" applyFill="1" applyBorder="1" applyAlignment="1" applyProtection="1">
      <alignment horizontal="center" wrapText="1"/>
      <protection locked="0"/>
    </xf>
    <xf numFmtId="174" fontId="0" fillId="4" borderId="7" xfId="0" applyNumberFormat="1" applyFill="1" applyBorder="1" applyAlignment="1" applyProtection="1">
      <alignment horizontal="center" wrapText="1"/>
      <protection locked="0"/>
    </xf>
    <xf numFmtId="174" fontId="0" fillId="4" borderId="24" xfId="0" applyNumberFormat="1" applyFill="1" applyBorder="1" applyAlignment="1" applyProtection="1">
      <alignment horizontal="center" wrapText="1"/>
      <protection locked="0"/>
    </xf>
    <xf numFmtId="174" fontId="0" fillId="4" borderId="9" xfId="0" applyNumberFormat="1" applyFill="1" applyBorder="1" applyAlignment="1" applyProtection="1">
      <alignment horizontal="center" wrapText="1"/>
      <protection locked="0"/>
    </xf>
    <xf numFmtId="174" fontId="0" fillId="4" borderId="53" xfId="0" applyNumberFormat="1" applyFill="1" applyBorder="1" applyAlignment="1" applyProtection="1">
      <alignment horizontal="center" wrapText="1"/>
      <protection locked="0"/>
    </xf>
    <xf numFmtId="174" fontId="0" fillId="4" borderId="11" xfId="0" applyNumberFormat="1" applyFill="1" applyBorder="1" applyAlignment="1" applyProtection="1">
      <alignment horizontal="center" wrapText="1"/>
      <protection locked="0"/>
    </xf>
    <xf numFmtId="174" fontId="0" fillId="7" borderId="27" xfId="0" applyNumberFormat="1" applyFill="1" applyBorder="1" applyAlignment="1">
      <alignment horizontal="center" vertical="center" wrapText="1"/>
    </xf>
    <xf numFmtId="174" fontId="0" fillId="7" borderId="39" xfId="0" applyNumberFormat="1" applyFill="1" applyBorder="1" applyAlignment="1">
      <alignment horizontal="center" vertical="center" wrapText="1"/>
    </xf>
    <xf numFmtId="174" fontId="0" fillId="7" borderId="42" xfId="0" applyNumberFormat="1" applyFill="1" applyBorder="1" applyAlignment="1">
      <alignment horizontal="center" vertical="center" wrapText="1"/>
    </xf>
    <xf numFmtId="174" fontId="0" fillId="7" borderId="5" xfId="0" applyNumberFormat="1" applyFill="1" applyBorder="1" applyAlignment="1">
      <alignment horizontal="center" wrapText="1"/>
    </xf>
    <xf numFmtId="174" fontId="0" fillId="7" borderId="7" xfId="0" applyNumberFormat="1" applyFill="1" applyBorder="1" applyAlignment="1">
      <alignment horizontal="center" wrapText="1"/>
    </xf>
    <xf numFmtId="174" fontId="0" fillId="7" borderId="8" xfId="0" applyNumberFormat="1" applyFill="1" applyBorder="1" applyAlignment="1">
      <alignment horizontal="center" wrapText="1"/>
    </xf>
    <xf numFmtId="174" fontId="0" fillId="7" borderId="9" xfId="0" applyNumberFormat="1" applyFill="1" applyBorder="1" applyAlignment="1">
      <alignment horizontal="center" wrapText="1"/>
    </xf>
    <xf numFmtId="174" fontId="0" fillId="7" borderId="10" xfId="0" applyNumberFormat="1" applyFill="1" applyBorder="1" applyAlignment="1">
      <alignment horizontal="center" wrapText="1"/>
    </xf>
    <xf numFmtId="174" fontId="0" fillId="7" borderId="11" xfId="0" applyNumberFormat="1" applyFill="1" applyBorder="1" applyAlignment="1">
      <alignment horizontal="center" wrapText="1"/>
    </xf>
    <xf numFmtId="174" fontId="64" fillId="0" borderId="246" xfId="0" applyNumberFormat="1" applyFont="1" applyBorder="1" applyAlignment="1">
      <alignment horizontal="left" vertical="center" wrapText="1"/>
    </xf>
    <xf numFmtId="174" fontId="64" fillId="0" borderId="247" xfId="0" applyNumberFormat="1" applyFont="1" applyBorder="1" applyAlignment="1">
      <alignment horizontal="left" vertical="center" wrapText="1"/>
    </xf>
    <xf numFmtId="174" fontId="64" fillId="0" borderId="248" xfId="0" applyNumberFormat="1" applyFont="1" applyBorder="1" applyAlignment="1">
      <alignment horizontal="left" vertical="center" wrapText="1"/>
    </xf>
    <xf numFmtId="174" fontId="64" fillId="0" borderId="249" xfId="0" applyNumberFormat="1" applyFont="1" applyBorder="1" applyAlignment="1">
      <alignment horizontal="left" vertical="center" wrapText="1"/>
    </xf>
    <xf numFmtId="174" fontId="64" fillId="0" borderId="0" xfId="0" applyNumberFormat="1" applyFont="1" applyAlignment="1">
      <alignment horizontal="left" vertical="center" wrapText="1"/>
    </xf>
    <xf numFmtId="174" fontId="64" fillId="0" borderId="250" xfId="0" applyNumberFormat="1" applyFont="1" applyBorder="1" applyAlignment="1">
      <alignment horizontal="left" vertical="center" wrapText="1"/>
    </xf>
    <xf numFmtId="174" fontId="64" fillId="0" borderId="251" xfId="0" applyNumberFormat="1" applyFont="1" applyBorder="1" applyAlignment="1">
      <alignment horizontal="left" vertical="center" wrapText="1"/>
    </xf>
    <xf numFmtId="174" fontId="64" fillId="0" borderId="252" xfId="0" applyNumberFormat="1" applyFont="1" applyBorder="1" applyAlignment="1">
      <alignment horizontal="left" vertical="center" wrapText="1"/>
    </xf>
    <xf numFmtId="174" fontId="64" fillId="0" borderId="253" xfId="0" applyNumberFormat="1" applyFont="1" applyBorder="1" applyAlignment="1">
      <alignment horizontal="left" vertical="center" wrapText="1"/>
    </xf>
    <xf numFmtId="174" fontId="36" fillId="12" borderId="0" xfId="0" applyNumberFormat="1" applyFont="1" applyFill="1" applyAlignment="1">
      <alignment horizontal="center" vertical="center"/>
    </xf>
    <xf numFmtId="0" fontId="18" fillId="0" borderId="0" xfId="0" applyFont="1" applyAlignment="1">
      <alignment horizontal="center" vertical="center"/>
    </xf>
    <xf numFmtId="0" fontId="18" fillId="0" borderId="155" xfId="0" applyFont="1" applyBorder="1" applyAlignment="1">
      <alignment horizontal="center" vertical="center"/>
    </xf>
    <xf numFmtId="0" fontId="18" fillId="0" borderId="200" xfId="0" applyFont="1" applyBorder="1" applyAlignment="1">
      <alignment horizontal="center" vertical="center"/>
    </xf>
    <xf numFmtId="0" fontId="18" fillId="0" borderId="199" xfId="0" applyFont="1" applyBorder="1" applyAlignment="1">
      <alignment horizontal="center" vertical="center"/>
    </xf>
    <xf numFmtId="9" fontId="0" fillId="8" borderId="14" xfId="2" applyFont="1" applyFill="1" applyBorder="1" applyAlignment="1">
      <alignment horizontal="center"/>
    </xf>
    <xf numFmtId="174" fontId="0" fillId="8" borderId="21" xfId="1" applyNumberFormat="1" applyFont="1" applyFill="1" applyBorder="1" applyAlignment="1">
      <alignment horizontal="center"/>
    </xf>
    <xf numFmtId="0" fontId="0" fillId="8" borderId="4" xfId="0" applyFill="1" applyBorder="1" applyAlignment="1">
      <alignment horizontal="left" wrapText="1"/>
    </xf>
    <xf numFmtId="0" fontId="0" fillId="8" borderId="4" xfId="0" applyFill="1" applyBorder="1" applyAlignment="1">
      <alignment horizontal="left"/>
    </xf>
    <xf numFmtId="174" fontId="0" fillId="8" borderId="4" xfId="0" applyNumberFormat="1" applyFill="1" applyBorder="1" applyAlignment="1">
      <alignment horizontal="left" wrapText="1"/>
    </xf>
    <xf numFmtId="174" fontId="0" fillId="8" borderId="4" xfId="0" applyNumberFormat="1" applyFill="1" applyBorder="1" applyAlignment="1">
      <alignment horizontal="left"/>
    </xf>
    <xf numFmtId="174" fontId="0" fillId="8" borderId="14" xfId="1" applyNumberFormat="1" applyFont="1" applyFill="1" applyBorder="1" applyAlignment="1">
      <alignment horizontal="center"/>
    </xf>
    <xf numFmtId="174" fontId="0" fillId="2" borderId="22" xfId="0" applyNumberFormat="1" applyFill="1" applyBorder="1" applyAlignment="1" applyProtection="1">
      <alignment horizontal="left" vertical="top" wrapText="1"/>
      <protection locked="0"/>
    </xf>
    <xf numFmtId="174" fontId="0" fillId="2" borderId="20" xfId="0" applyNumberFormat="1" applyFill="1" applyBorder="1" applyAlignment="1" applyProtection="1">
      <alignment horizontal="left" vertical="top" wrapText="1"/>
      <protection locked="0"/>
    </xf>
    <xf numFmtId="174" fontId="0" fillId="2" borderId="23" xfId="0" applyNumberFormat="1" applyFill="1" applyBorder="1" applyAlignment="1" applyProtection="1">
      <alignment horizontal="left" vertical="top" wrapText="1"/>
      <protection locked="0"/>
    </xf>
    <xf numFmtId="174" fontId="0" fillId="2" borderId="24" xfId="0" applyNumberFormat="1" applyFill="1" applyBorder="1" applyAlignment="1" applyProtection="1">
      <alignment horizontal="left" vertical="top" wrapText="1"/>
      <protection locked="0"/>
    </xf>
    <xf numFmtId="174" fontId="0" fillId="4" borderId="0" xfId="0" applyNumberFormat="1" applyFill="1" applyAlignment="1" applyProtection="1">
      <alignment horizontal="left" vertical="top" wrapText="1"/>
      <protection locked="0"/>
    </xf>
    <xf numFmtId="174" fontId="0" fillId="2" borderId="19" xfId="0" applyNumberFormat="1" applyFill="1" applyBorder="1" applyAlignment="1" applyProtection="1">
      <alignment horizontal="left" vertical="top" wrapText="1"/>
      <protection locked="0"/>
    </xf>
    <xf numFmtId="174" fontId="0" fillId="2" borderId="17" xfId="0" applyNumberFormat="1" applyFill="1" applyBorder="1" applyAlignment="1" applyProtection="1">
      <alignment horizontal="left" vertical="top" wrapText="1"/>
      <protection locked="0"/>
    </xf>
    <xf numFmtId="174" fontId="0" fillId="2" borderId="21" xfId="0" applyNumberFormat="1" applyFill="1" applyBorder="1" applyAlignment="1" applyProtection="1">
      <alignment horizontal="left" vertical="top" wrapText="1"/>
      <protection locked="0"/>
    </xf>
    <xf numFmtId="174" fontId="0" fillId="2" borderId="25" xfId="0" applyNumberFormat="1" applyFill="1" applyBorder="1" applyAlignment="1" applyProtection="1">
      <alignment horizontal="left" vertical="top" wrapText="1"/>
      <protection locked="0"/>
    </xf>
    <xf numFmtId="174" fontId="5" fillId="8" borderId="4" xfId="0" applyNumberFormat="1" applyFont="1" applyFill="1" applyBorder="1" applyAlignment="1">
      <alignment horizontal="center"/>
    </xf>
    <xf numFmtId="174" fontId="0" fillId="2" borderId="4" xfId="0" applyNumberFormat="1" applyFill="1" applyBorder="1" applyAlignment="1" applyProtection="1">
      <alignment horizontal="left"/>
      <protection locked="0"/>
    </xf>
    <xf numFmtId="174" fontId="27" fillId="8" borderId="4" xfId="0" applyNumberFormat="1" applyFont="1" applyFill="1" applyBorder="1" applyAlignment="1">
      <alignment horizontal="center"/>
    </xf>
    <xf numFmtId="174" fontId="0" fillId="2" borderId="4" xfId="0" applyNumberFormat="1" applyFill="1" applyBorder="1" applyAlignment="1" applyProtection="1">
      <alignment horizontal="center"/>
      <protection locked="0"/>
    </xf>
    <xf numFmtId="174" fontId="0" fillId="8" borderId="21" xfId="0" applyNumberFormat="1" applyFill="1" applyBorder="1" applyAlignment="1">
      <alignment horizontal="left"/>
    </xf>
    <xf numFmtId="174" fontId="4" fillId="8" borderId="57" xfId="0" applyNumberFormat="1" applyFont="1" applyFill="1" applyBorder="1" applyAlignment="1">
      <alignment horizontal="center"/>
    </xf>
    <xf numFmtId="174" fontId="4" fillId="8" borderId="0" xfId="0" applyNumberFormat="1" applyFont="1" applyFill="1" applyAlignment="1">
      <alignment horizontal="center"/>
    </xf>
    <xf numFmtId="14" fontId="0" fillId="0" borderId="21" xfId="0" applyNumberFormat="1" applyBorder="1" applyAlignment="1">
      <alignment horizontal="center"/>
    </xf>
    <xf numFmtId="174" fontId="0" fillId="2" borderId="0" xfId="0" applyNumberFormat="1" applyFill="1" applyAlignment="1" applyProtection="1">
      <alignment horizontal="left" vertical="top" wrapText="1"/>
      <protection locked="0"/>
    </xf>
    <xf numFmtId="174" fontId="5" fillId="8" borderId="21" xfId="0" applyNumberFormat="1" applyFont="1" applyFill="1" applyBorder="1" applyAlignment="1">
      <alignment horizontal="left" indent="2"/>
    </xf>
    <xf numFmtId="174" fontId="5" fillId="8" borderId="0" xfId="0" applyNumberFormat="1" applyFont="1" applyFill="1" applyAlignment="1">
      <alignment horizontal="right"/>
    </xf>
    <xf numFmtId="174" fontId="0" fillId="8" borderId="21" xfId="1" applyNumberFormat="1" applyFont="1" applyFill="1" applyBorder="1" applyAlignment="1" applyProtection="1">
      <alignment horizontal="center"/>
    </xf>
    <xf numFmtId="174" fontId="0" fillId="8" borderId="21" xfId="0" applyNumberFormat="1" applyFill="1" applyBorder="1" applyAlignment="1">
      <alignment horizontal="center"/>
    </xf>
    <xf numFmtId="174" fontId="0" fillId="4" borderId="14" xfId="1" applyNumberFormat="1" applyFont="1" applyFill="1" applyBorder="1" applyAlignment="1" applyProtection="1">
      <alignment horizontal="center"/>
      <protection locked="0"/>
    </xf>
    <xf numFmtId="174" fontId="0" fillId="8" borderId="14" xfId="0" applyNumberFormat="1" applyFill="1" applyBorder="1" applyAlignment="1">
      <alignment horizontal="center"/>
    </xf>
    <xf numFmtId="174" fontId="5" fillId="8" borderId="0" xfId="1" applyNumberFormat="1" applyFont="1" applyFill="1" applyAlignment="1">
      <alignment horizontal="right"/>
    </xf>
    <xf numFmtId="174" fontId="5" fillId="0" borderId="0" xfId="1" applyNumberFormat="1" applyFont="1" applyAlignment="1">
      <alignment horizontal="right"/>
    </xf>
    <xf numFmtId="0" fontId="0" fillId="2" borderId="4" xfId="0" applyFill="1" applyBorder="1" applyAlignment="1" applyProtection="1">
      <alignment horizontal="left"/>
      <protection locked="0"/>
    </xf>
    <xf numFmtId="174" fontId="5" fillId="8" borderId="13" xfId="0" applyNumberFormat="1" applyFont="1" applyFill="1" applyBorder="1" applyAlignment="1">
      <alignment horizontal="left"/>
    </xf>
    <xf numFmtId="174" fontId="5" fillId="8" borderId="14" xfId="0" applyNumberFormat="1" applyFont="1" applyFill="1" applyBorder="1" applyAlignment="1">
      <alignment horizontal="left"/>
    </xf>
    <xf numFmtId="174" fontId="5" fillId="8" borderId="15" xfId="0" applyNumberFormat="1" applyFont="1" applyFill="1" applyBorder="1" applyAlignment="1">
      <alignment horizontal="left"/>
    </xf>
    <xf numFmtId="174" fontId="6" fillId="8" borderId="0" xfId="0" applyNumberFormat="1" applyFont="1" applyFill="1" applyAlignment="1">
      <alignment horizontal="right"/>
    </xf>
    <xf numFmtId="174" fontId="8" fillId="8" borderId="0" xfId="0" applyNumberFormat="1" applyFont="1" applyFill="1" applyAlignment="1">
      <alignment horizontal="right"/>
    </xf>
    <xf numFmtId="164" fontId="5" fillId="8" borderId="0" xfId="4" applyNumberFormat="1" applyFont="1" applyFill="1" applyAlignment="1">
      <alignment horizontal="right"/>
    </xf>
  </cellXfs>
  <cellStyles count="15">
    <cellStyle name="Comma" xfId="1" builtinId="3"/>
    <cellStyle name="Comma 2" xfId="4" xr:uid="{04C51BCC-7AB9-4107-91F2-29ABECBC5F5C}"/>
    <cellStyle name="Hyperlink" xfId="14" builtinId="8"/>
    <cellStyle name="Moeda [0]_aola" xfId="5" xr:uid="{5F13D9D5-9DB1-43CA-9622-D7EB7C5A5EC8}"/>
    <cellStyle name="Moeda_aola" xfId="6" xr:uid="{BA5DDED0-E595-4E8A-B972-85C9E950CB87}"/>
    <cellStyle name="Normal" xfId="0" builtinId="0"/>
    <cellStyle name="Normal 1025" xfId="11" xr:uid="{CEFB7A14-DD86-46E7-9925-1B61772266C7}"/>
    <cellStyle name="Normal 2" xfId="3" xr:uid="{B23AAD28-5FED-4303-901A-0D278F2C53B5}"/>
    <cellStyle name="Normal 2 2" xfId="12" xr:uid="{4B6C1624-95CE-44EB-A70E-20D13B4132EC}"/>
    <cellStyle name="Normal 6" xfId="10" xr:uid="{CE5059CF-D3E3-4DE7-AE35-30D076D7039C}"/>
    <cellStyle name="Percent" xfId="2" builtinId="5"/>
    <cellStyle name="Percent 2" xfId="7" xr:uid="{1AB11659-4C45-47D7-9B95-DD2F0D318312}"/>
    <cellStyle name="Percent 4" xfId="13" xr:uid="{A131F74A-5607-41D0-A34A-644AE4619757}"/>
    <cellStyle name="Separador de milhares [0]_Person" xfId="8" xr:uid="{2F6D752B-0D72-455E-8ADD-D99A3B8D6229}"/>
    <cellStyle name="Separador de milhares_Person" xfId="9" xr:uid="{2E69D6DE-2DE4-4B2E-8DC3-A97037CC0FDD}"/>
  </cellStyles>
  <dxfs count="67">
    <dxf>
      <fill>
        <patternFill>
          <bgColor rgb="FFF9A5B7"/>
        </patternFill>
      </fill>
    </dxf>
    <dxf>
      <fill>
        <patternFill>
          <bgColor theme="0"/>
        </patternFill>
      </fill>
    </dxf>
    <dxf>
      <fill>
        <patternFill>
          <bgColor rgb="FFFF0000"/>
        </patternFill>
      </fill>
    </dxf>
    <dxf>
      <font>
        <color theme="0"/>
      </font>
    </dxf>
    <dxf>
      <fill>
        <patternFill>
          <bgColor rgb="FFFF0000"/>
        </patternFill>
      </fill>
    </dxf>
    <dxf>
      <fill>
        <patternFill>
          <bgColor rgb="FF00FF00"/>
        </patternFill>
      </fill>
    </dxf>
    <dxf>
      <fill>
        <patternFill>
          <bgColor rgb="FFFF66FF"/>
        </patternFill>
      </fill>
    </dxf>
    <dxf>
      <fill>
        <patternFill>
          <bgColor rgb="FFFF0000"/>
        </patternFill>
      </fill>
    </dxf>
    <dxf>
      <fill>
        <patternFill>
          <bgColor rgb="FF00FF00"/>
        </patternFill>
      </fill>
    </dxf>
    <dxf>
      <fill>
        <patternFill>
          <bgColor rgb="FFFF0000"/>
        </patternFill>
      </fill>
    </dxf>
    <dxf>
      <fill>
        <patternFill>
          <bgColor indexed="10"/>
        </patternFill>
      </fill>
    </dxf>
    <dxf>
      <fill>
        <patternFill>
          <bgColor indexed="11"/>
        </patternFill>
      </fill>
    </dxf>
    <dxf>
      <font>
        <b val="0"/>
        <i val="0"/>
        <condense val="0"/>
        <extend val="0"/>
      </font>
      <fill>
        <patternFill>
          <bgColor rgb="FFFF66FF"/>
        </patternFill>
      </fill>
    </dxf>
    <dxf>
      <font>
        <b val="0"/>
        <i val="0"/>
        <condense val="0"/>
        <extend val="0"/>
      </font>
      <fill>
        <patternFill>
          <bgColor indexed="11"/>
        </patternFill>
      </fill>
    </dxf>
    <dxf>
      <fill>
        <patternFill>
          <bgColor rgb="FFFF0000"/>
        </patternFill>
      </fill>
    </dxf>
    <dxf>
      <font>
        <condense val="0"/>
        <extend val="0"/>
        <color auto="1"/>
      </font>
      <fill>
        <patternFill>
          <bgColor indexed="10"/>
        </patternFill>
      </fill>
    </dxf>
    <dxf>
      <font>
        <condense val="0"/>
        <extend val="0"/>
        <color auto="1"/>
      </font>
      <fill>
        <patternFill>
          <bgColor indexed="11"/>
        </patternFill>
      </fill>
    </dxf>
    <dxf>
      <fill>
        <patternFill>
          <bgColor rgb="FFFFC000"/>
        </patternFill>
      </fill>
    </dxf>
    <dxf>
      <fill>
        <patternFill>
          <bgColor rgb="FFFFCC99"/>
        </patternFill>
      </fill>
    </dxf>
    <dxf>
      <fill>
        <patternFill>
          <bgColor rgb="FFFFCC99"/>
        </patternFill>
      </fill>
    </dxf>
    <dxf>
      <fill>
        <patternFill>
          <bgColor rgb="FFFFCC99"/>
        </patternFill>
      </fill>
    </dxf>
    <dxf>
      <fill>
        <patternFill>
          <bgColor rgb="FFFFCC99"/>
        </patternFill>
      </fill>
    </dxf>
    <dxf>
      <fill>
        <patternFill>
          <bgColor rgb="FFFFCC99"/>
        </patternFill>
      </fill>
    </dxf>
    <dxf>
      <font>
        <b/>
        <i val="0"/>
        <condense val="0"/>
        <extend val="0"/>
        <color indexed="14"/>
      </font>
      <fill>
        <patternFill patternType="none">
          <bgColor indexed="65"/>
        </patternFill>
      </fill>
    </dxf>
    <dxf>
      <font>
        <color auto="1"/>
      </font>
      <fill>
        <patternFill>
          <bgColor rgb="FFFFC000"/>
        </patternFill>
      </fill>
    </dxf>
    <dxf>
      <font>
        <b val="0"/>
        <i val="0"/>
        <condense val="0"/>
        <extend val="0"/>
      </font>
      <fill>
        <patternFill>
          <bgColor indexed="14"/>
        </patternFill>
      </fill>
    </dxf>
    <dxf>
      <font>
        <b val="0"/>
        <i val="0"/>
        <condense val="0"/>
        <extend val="0"/>
      </font>
      <fill>
        <patternFill>
          <bgColor indexed="11"/>
        </patternFill>
      </fill>
    </dxf>
    <dxf>
      <font>
        <condense val="0"/>
        <extend val="0"/>
        <color auto="1"/>
      </font>
      <fill>
        <patternFill>
          <bgColor indexed="10"/>
        </patternFill>
      </fill>
    </dxf>
    <dxf>
      <font>
        <condense val="0"/>
        <extend val="0"/>
        <color auto="1"/>
      </font>
      <fill>
        <patternFill>
          <bgColor indexed="11"/>
        </patternFill>
      </fill>
    </dxf>
    <dxf>
      <fill>
        <patternFill>
          <bgColor indexed="10"/>
        </patternFill>
      </fill>
    </dxf>
    <dxf>
      <fill>
        <patternFill>
          <bgColor indexed="11"/>
        </patternFill>
      </fill>
    </dxf>
    <dxf>
      <font>
        <b/>
        <i val="0"/>
        <condense val="0"/>
        <extend val="0"/>
        <color indexed="14"/>
      </font>
      <fill>
        <patternFill patternType="none">
          <bgColor indexed="65"/>
        </patternFill>
      </fill>
    </dxf>
    <dxf>
      <fill>
        <patternFill>
          <bgColor indexed="10"/>
        </patternFill>
      </fill>
    </dxf>
    <dxf>
      <fill>
        <patternFill>
          <bgColor indexed="11"/>
        </patternFill>
      </fill>
    </dxf>
    <dxf>
      <font>
        <b val="0"/>
        <i val="0"/>
        <condense val="0"/>
        <extend val="0"/>
      </font>
      <fill>
        <patternFill>
          <bgColor indexed="14"/>
        </patternFill>
      </fill>
    </dxf>
    <dxf>
      <font>
        <b val="0"/>
        <i val="0"/>
        <condense val="0"/>
        <extend val="0"/>
      </font>
      <fill>
        <patternFill>
          <bgColor indexed="11"/>
        </patternFill>
      </fill>
    </dxf>
    <dxf>
      <font>
        <condense val="0"/>
        <extend val="0"/>
        <color auto="1"/>
      </font>
      <fill>
        <patternFill>
          <bgColor indexed="10"/>
        </patternFill>
      </fill>
    </dxf>
    <dxf>
      <font>
        <condense val="0"/>
        <extend val="0"/>
        <color auto="1"/>
      </font>
      <fill>
        <patternFill>
          <bgColor indexed="11"/>
        </patternFill>
      </fill>
    </dxf>
    <dxf>
      <font>
        <b/>
        <i val="0"/>
        <condense val="0"/>
        <extend val="0"/>
        <color indexed="14"/>
      </font>
      <fill>
        <patternFill patternType="solid">
          <bgColor indexed="43"/>
        </patternFill>
      </fill>
    </dxf>
    <dxf>
      <fill>
        <patternFill>
          <bgColor indexed="10"/>
        </patternFill>
      </fill>
    </dxf>
    <dxf>
      <fill>
        <patternFill>
          <bgColor indexed="11"/>
        </patternFill>
      </fill>
    </dxf>
    <dxf>
      <font>
        <b val="0"/>
        <i val="0"/>
        <condense val="0"/>
        <extend val="0"/>
      </font>
      <fill>
        <patternFill>
          <bgColor rgb="FFFF00FF"/>
        </patternFill>
      </fill>
    </dxf>
    <dxf>
      <font>
        <b val="0"/>
        <i val="0"/>
        <condense val="0"/>
        <extend val="0"/>
      </font>
      <fill>
        <patternFill>
          <bgColor indexed="11"/>
        </patternFill>
      </fill>
    </dxf>
    <dxf>
      <font>
        <condense val="0"/>
        <extend val="0"/>
        <color auto="1"/>
      </font>
      <fill>
        <patternFill>
          <bgColor indexed="10"/>
        </patternFill>
      </fill>
    </dxf>
    <dxf>
      <font>
        <condense val="0"/>
        <extend val="0"/>
        <color auto="1"/>
      </font>
      <fill>
        <patternFill>
          <bgColor indexed="11"/>
        </patternFill>
      </fill>
    </dxf>
    <dxf>
      <font>
        <b/>
        <i val="0"/>
        <condense val="0"/>
        <extend val="0"/>
        <color indexed="14"/>
      </font>
      <fill>
        <patternFill patternType="solid">
          <bgColor indexed="43"/>
        </patternFill>
      </fill>
    </dxf>
    <dxf>
      <fill>
        <patternFill>
          <bgColor rgb="FF00FF00"/>
        </patternFill>
      </fill>
    </dxf>
    <dxf>
      <fill>
        <patternFill>
          <bgColor rgb="FFFF3FCD"/>
        </patternFill>
      </fill>
    </dxf>
    <dxf>
      <fill>
        <patternFill>
          <bgColor rgb="FFFF0000"/>
        </patternFill>
      </fill>
    </dxf>
    <dxf>
      <fill>
        <patternFill>
          <bgColor theme="0"/>
        </patternFill>
      </fill>
    </dxf>
    <dxf>
      <fill>
        <patternFill>
          <bgColor rgb="FFFF0000"/>
        </patternFill>
      </fill>
    </dxf>
    <dxf>
      <fill>
        <patternFill>
          <bgColor rgb="FF00FF00"/>
        </patternFill>
      </fill>
    </dxf>
    <dxf>
      <fill>
        <patternFill>
          <bgColor theme="0"/>
        </patternFill>
      </fill>
    </dxf>
    <dxf>
      <font>
        <condense val="0"/>
        <extend val="0"/>
        <color auto="1"/>
      </font>
      <fill>
        <patternFill>
          <bgColor rgb="FFFF0000"/>
        </patternFill>
      </fill>
    </dxf>
    <dxf>
      <fill>
        <patternFill>
          <bgColor indexed="11"/>
        </patternFill>
      </fill>
    </dxf>
    <dxf>
      <font>
        <b val="0"/>
        <i val="0"/>
        <condense val="0"/>
        <extend val="0"/>
      </font>
      <fill>
        <patternFill>
          <bgColor rgb="FFFF0000"/>
        </patternFill>
      </fill>
    </dxf>
    <dxf>
      <fill>
        <patternFill>
          <bgColor rgb="FFFF3FCD"/>
        </patternFill>
      </fill>
    </dxf>
    <dxf>
      <font>
        <b val="0"/>
        <i val="0"/>
        <condense val="0"/>
        <extend val="0"/>
      </font>
      <fill>
        <patternFill>
          <bgColor indexed="11"/>
        </patternFill>
      </fill>
    </dxf>
    <dxf>
      <font>
        <condense val="0"/>
        <extend val="0"/>
        <color auto="1"/>
      </font>
      <fill>
        <patternFill>
          <bgColor indexed="10"/>
        </patternFill>
      </fill>
    </dxf>
    <dxf>
      <font>
        <condense val="0"/>
        <extend val="0"/>
        <color auto="1"/>
      </font>
      <fill>
        <patternFill>
          <bgColor indexed="11"/>
        </patternFill>
      </fill>
    </dxf>
    <dxf>
      <font>
        <condense val="0"/>
        <extend val="0"/>
        <color auto="1"/>
      </font>
      <fill>
        <patternFill>
          <bgColor rgb="FFFF0000"/>
        </patternFill>
      </fill>
    </dxf>
    <dxf>
      <font>
        <b/>
        <i val="0"/>
        <color rgb="FFFF3FCD"/>
      </font>
    </dxf>
    <dxf>
      <font>
        <color theme="0"/>
      </font>
    </dxf>
    <dxf>
      <fill>
        <patternFill>
          <bgColor rgb="FFFFC000"/>
        </patternFill>
      </fill>
    </dxf>
    <dxf>
      <fill>
        <patternFill>
          <bgColor rgb="FFFFC7CE"/>
        </patternFill>
      </fill>
    </dxf>
    <dxf>
      <font>
        <b/>
        <i val="0"/>
        <condense val="0"/>
        <extend val="0"/>
        <color indexed="14"/>
      </font>
      <fill>
        <patternFill patternType="solid">
          <bgColor indexed="43"/>
        </patternFill>
      </fill>
    </dxf>
    <dxf>
      <fill>
        <patternFill>
          <bgColor rgb="FFFFC000"/>
        </patternFill>
      </fill>
    </dxf>
  </dxfs>
  <tableStyles count="0" defaultTableStyle="TableStyleMedium2" defaultPivotStyle="PivotStyleLight16"/>
  <colors>
    <mruColors>
      <color rgb="FF009900"/>
      <color rgb="FFFF3FCD"/>
      <color rgb="FFCC99FF"/>
      <color rgb="FF2FA6FF"/>
      <color rgb="FF05FF76"/>
      <color rgb="FFFFC000"/>
      <color rgb="FF00F66F"/>
      <color rgb="FFCC0099"/>
      <color rgb="FF66FF33"/>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styles" Target="styles.xml"/><Relationship Id="rId47" Type="http://schemas.openxmlformats.org/officeDocument/2006/relationships/customXml" Target="../customXml/item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ctrlProps/ctrlProp15.xml><?xml version="1.0" encoding="utf-8"?>
<formControlPr xmlns="http://schemas.microsoft.com/office/spreadsheetml/2009/9/main" objectType="Button" lockText="1"/>
</file>

<file path=xl/ctrlProps/ctrlProp16.xml><?xml version="1.0" encoding="utf-8"?>
<formControlPr xmlns="http://schemas.microsoft.com/office/spreadsheetml/2009/9/main" objectType="Button" lockText="1"/>
</file>

<file path=xl/ctrlProps/ctrlProp17.xml><?xml version="1.0" encoding="utf-8"?>
<formControlPr xmlns="http://schemas.microsoft.com/office/spreadsheetml/2009/9/main" objectType="Button" lockText="1"/>
</file>

<file path=xl/ctrlProps/ctrlProp18.xml><?xml version="1.0" encoding="utf-8"?>
<formControlPr xmlns="http://schemas.microsoft.com/office/spreadsheetml/2009/9/main" objectType="Button" lockText="1"/>
</file>

<file path=xl/ctrlProps/ctrlProp19.xml><?xml version="1.0" encoding="utf-8"?>
<formControlPr xmlns="http://schemas.microsoft.com/office/spreadsheetml/2009/9/main" objectType="Button" lockText="1"/>
</file>

<file path=xl/ctrlProps/ctrlProp20.xml><?xml version="1.0" encoding="utf-8"?>
<formControlPr xmlns="http://schemas.microsoft.com/office/spreadsheetml/2009/9/main" objectType="Button" lockText="1"/>
</file>

<file path=xl/ctrlProps/ctrlProp21.xml><?xml version="1.0" encoding="utf-8"?>
<formControlPr xmlns="http://schemas.microsoft.com/office/spreadsheetml/2009/9/main" objectType="Button" lockText="1"/>
</file>

<file path=xl/ctrlProps/ctrlProp22.xml><?xml version="1.0" encoding="utf-8"?>
<formControlPr xmlns="http://schemas.microsoft.com/office/spreadsheetml/2009/9/main" objectType="Button" lockText="1"/>
</file>

<file path=xl/ctrlProps/ctrlProp23.xml><?xml version="1.0" encoding="utf-8"?>
<formControlPr xmlns="http://schemas.microsoft.com/office/spreadsheetml/2009/9/main" objectType="Button" lockText="1"/>
</file>

<file path=xl/ctrlProps/ctrlProp24.xml><?xml version="1.0" encoding="utf-8"?>
<formControlPr xmlns="http://schemas.microsoft.com/office/spreadsheetml/2009/9/main" objectType="Button" lockText="1"/>
</file>

<file path=xl/ctrlProps/ctrlProp25.xml><?xml version="1.0" encoding="utf-8"?>
<formControlPr xmlns="http://schemas.microsoft.com/office/spreadsheetml/2009/9/main" objectType="Button" lockText="1"/>
</file>

<file path=xl/ctrlProps/ctrlProp26.xml><?xml version="1.0" encoding="utf-8"?>
<formControlPr xmlns="http://schemas.microsoft.com/office/spreadsheetml/2009/9/main" objectType="Button" lockText="1"/>
</file>

<file path=xl/ctrlProps/ctrlProp27.xml><?xml version="1.0" encoding="utf-8"?>
<formControlPr xmlns="http://schemas.microsoft.com/office/spreadsheetml/2009/9/main" objectType="Button" lockText="1"/>
</file>

<file path=xl/ctrlProps/ctrlProp28.xml><?xml version="1.0" encoding="utf-8"?>
<formControlPr xmlns="http://schemas.microsoft.com/office/spreadsheetml/2009/9/main" objectType="Button" lockText="1"/>
</file>

<file path=xl/ctrlProps/ctrlProp29.xml><?xml version="1.0" encoding="utf-8"?>
<formControlPr xmlns="http://schemas.microsoft.com/office/spreadsheetml/2009/9/main" objectType="Button" lockText="1"/>
</file>

<file path=xl/ctrlProps/ctrlProp30.xml><?xml version="1.0" encoding="utf-8"?>
<formControlPr xmlns="http://schemas.microsoft.com/office/spreadsheetml/2009/9/main" objectType="Button" lockText="1"/>
</file>

<file path=xl/ctrlProps/ctrlProp31.xml><?xml version="1.0" encoding="utf-8"?>
<formControlPr xmlns="http://schemas.microsoft.com/office/spreadsheetml/2009/9/main" objectType="Button" lockText="1"/>
</file>

<file path=xl/ctrlProps/ctrlProp32.xml><?xml version="1.0" encoding="utf-8"?>
<formControlPr xmlns="http://schemas.microsoft.com/office/spreadsheetml/2009/9/main" objectType="Button" lockText="1"/>
</file>

<file path=xl/ctrlProps/ctrlProp33.xml><?xml version="1.0" encoding="utf-8"?>
<formControlPr xmlns="http://schemas.microsoft.com/office/spreadsheetml/2009/9/main" objectType="Button" lockText="1"/>
</file>

<file path=xl/ctrlProps/ctrlProp34.xml><?xml version="1.0" encoding="utf-8"?>
<formControlPr xmlns="http://schemas.microsoft.com/office/spreadsheetml/2009/9/main" objectType="Button" lockText="1"/>
</file>

<file path=xl/ctrlProps/ctrlProp35.xml><?xml version="1.0" encoding="utf-8"?>
<formControlPr xmlns="http://schemas.microsoft.com/office/spreadsheetml/2009/9/main" objectType="Button" lockText="1"/>
</file>

<file path=xl/ctrlProps/ctrlProp36.xml><?xml version="1.0" encoding="utf-8"?>
<formControlPr xmlns="http://schemas.microsoft.com/office/spreadsheetml/2009/9/main" objectType="Button" lockText="1"/>
</file>

<file path=xl/ctrlProps/ctrlProp37.xml><?xml version="1.0" encoding="utf-8"?>
<formControlPr xmlns="http://schemas.microsoft.com/office/spreadsheetml/2009/9/main" objectType="Button" lockText="1"/>
</file>

<file path=xl/ctrlProps/ctrlProp38.xml><?xml version="1.0" encoding="utf-8"?>
<formControlPr xmlns="http://schemas.microsoft.com/office/spreadsheetml/2009/9/main" objectType="Button" lockText="1"/>
</file>

<file path=xl/ctrlProps/ctrlProp39.xml><?xml version="1.0" encoding="utf-8"?>
<formControlPr xmlns="http://schemas.microsoft.com/office/spreadsheetml/2009/9/main" objectType="CheckBox" lockText="1"/>
</file>

<file path=xl/ctrlProps/ctrlProp40.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11" Type="http://schemas.openxmlformats.org/officeDocument/2006/relationships/image" Target="../media/image12.png"/><Relationship Id="rId5" Type="http://schemas.openxmlformats.org/officeDocument/2006/relationships/image" Target="../media/image6.png"/><Relationship Id="rId10" Type="http://schemas.openxmlformats.org/officeDocument/2006/relationships/image" Target="../media/image11.png"/><Relationship Id="rId4" Type="http://schemas.openxmlformats.org/officeDocument/2006/relationships/image" Target="../media/image5.png"/><Relationship Id="rId9" Type="http://schemas.openxmlformats.org/officeDocument/2006/relationships/image" Target="../media/image10.png"/></Relationships>
</file>

<file path=xl/drawings/_rels/drawing3.xml.rels><?xml version="1.0" encoding="UTF-8" standalone="yes"?>
<Relationships xmlns="http://schemas.openxmlformats.org/package/2006/relationships"><Relationship Id="rId2" Type="http://schemas.openxmlformats.org/officeDocument/2006/relationships/image" Target="../media/image14.png"/><Relationship Id="rId1" Type="http://schemas.openxmlformats.org/officeDocument/2006/relationships/image" Target="../media/image13.png"/></Relationships>
</file>

<file path=xl/drawings/_rels/drawing4.xml.rels><?xml version="1.0" encoding="UTF-8" standalone="yes"?>
<Relationships xmlns="http://schemas.openxmlformats.org/package/2006/relationships"><Relationship Id="rId2" Type="http://schemas.openxmlformats.org/officeDocument/2006/relationships/image" Target="../media/image17.emf"/><Relationship Id="rId1" Type="http://schemas.openxmlformats.org/officeDocument/2006/relationships/image" Target="../media/image16.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6.jpeg"/></Relationships>
</file>

<file path=xl/drawings/_rels/drawing6.xml.rels><?xml version="1.0" encoding="UTF-8" standalone="yes"?>
<Relationships xmlns="http://schemas.openxmlformats.org/package/2006/relationships"><Relationship Id="rId2" Type="http://schemas.openxmlformats.org/officeDocument/2006/relationships/image" Target="../media/image19.emf"/><Relationship Id="rId1" Type="http://schemas.openxmlformats.org/officeDocument/2006/relationships/image" Target="../media/image18.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3.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24.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26.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28.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30.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32.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34.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36.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38.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40.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42.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44.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46.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48.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50.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52.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54.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56.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58.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60.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62.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64.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67.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69.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70.vml.rels><?xml version="1.0" encoding="UTF-8" standalone="yes"?>
<Relationships xmlns="http://schemas.openxmlformats.org/package/2006/relationships"><Relationship Id="rId1" Type="http://schemas.openxmlformats.org/officeDocument/2006/relationships/image" Target="../media/image15.jpeg"/></Relationships>
</file>

<file path=xl/drawings/_rels/vmlDrawing72.vml.rels><?xml version="1.0" encoding="UTF-8" standalone="yes"?>
<Relationships xmlns="http://schemas.openxmlformats.org/package/2006/relationships"><Relationship Id="rId1" Type="http://schemas.openxmlformats.org/officeDocument/2006/relationships/image" Target="../media/image15.jpe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47625</xdr:colOff>
      <xdr:row>0</xdr:row>
      <xdr:rowOff>409575</xdr:rowOff>
    </xdr:to>
    <xdr:pic>
      <xdr:nvPicPr>
        <xdr:cNvPr id="2" name="Picture 348" descr="nexteer-auto_1CB">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409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104775</xdr:colOff>
      <xdr:row>22</xdr:row>
      <xdr:rowOff>266700</xdr:rowOff>
    </xdr:from>
    <xdr:to>
      <xdr:col>3</xdr:col>
      <xdr:colOff>523875</xdr:colOff>
      <xdr:row>22</xdr:row>
      <xdr:rowOff>266700</xdr:rowOff>
    </xdr:to>
    <xdr:cxnSp macro="">
      <xdr:nvCxnSpPr>
        <xdr:cNvPr id="4" name="Straight Arrow Connector 3">
          <a:extLst>
            <a:ext uri="{FF2B5EF4-FFF2-40B4-BE49-F238E27FC236}">
              <a16:creationId xmlns:a16="http://schemas.microsoft.com/office/drawing/2014/main" id="{00000000-0008-0000-0000-000004000000}"/>
            </a:ext>
          </a:extLst>
        </xdr:cNvPr>
        <xdr:cNvCxnSpPr/>
      </xdr:nvCxnSpPr>
      <xdr:spPr>
        <a:xfrm>
          <a:off x="10963275" y="5133975"/>
          <a:ext cx="419100" cy="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38394</xdr:colOff>
      <xdr:row>10</xdr:row>
      <xdr:rowOff>104298</xdr:rowOff>
    </xdr:from>
    <xdr:to>
      <xdr:col>41</xdr:col>
      <xdr:colOff>6537</xdr:colOff>
      <xdr:row>25</xdr:row>
      <xdr:rowOff>0</xdr:rowOff>
    </xdr:to>
    <xdr:pic>
      <xdr:nvPicPr>
        <xdr:cNvPr id="6" name="Picture 5">
          <a:extLst>
            <a:ext uri="{FF2B5EF4-FFF2-40B4-BE49-F238E27FC236}">
              <a16:creationId xmlns:a16="http://schemas.microsoft.com/office/drawing/2014/main" id="{00000000-0008-0000-0100-000006000000}"/>
            </a:ext>
          </a:extLst>
        </xdr:cNvPr>
        <xdr:cNvPicPr>
          <a:picLocks noChangeAspect="1"/>
        </xdr:cNvPicPr>
      </xdr:nvPicPr>
      <xdr:blipFill rotWithShape="1">
        <a:blip xmlns:r="http://schemas.openxmlformats.org/officeDocument/2006/relationships" r:embed="rId1"/>
        <a:srcRect b="36011"/>
        <a:stretch/>
      </xdr:blipFill>
      <xdr:spPr>
        <a:xfrm>
          <a:off x="12627269" y="2025173"/>
          <a:ext cx="14462018" cy="2753202"/>
        </a:xfrm>
        <a:prstGeom prst="rect">
          <a:avLst/>
        </a:prstGeom>
      </xdr:spPr>
    </xdr:pic>
    <xdr:clientData/>
  </xdr:twoCellAnchor>
  <xdr:twoCellAnchor>
    <xdr:from>
      <xdr:col>18</xdr:col>
      <xdr:colOff>341409</xdr:colOff>
      <xdr:row>2</xdr:row>
      <xdr:rowOff>96051</xdr:rowOff>
    </xdr:from>
    <xdr:to>
      <xdr:col>20</xdr:col>
      <xdr:colOff>196535</xdr:colOff>
      <xdr:row>8</xdr:row>
      <xdr:rowOff>55230</xdr:rowOff>
    </xdr:to>
    <xdr:sp macro="" textlink="">
      <xdr:nvSpPr>
        <xdr:cNvPr id="7" name="Oval 6">
          <a:extLst>
            <a:ext uri="{FF2B5EF4-FFF2-40B4-BE49-F238E27FC236}">
              <a16:creationId xmlns:a16="http://schemas.microsoft.com/office/drawing/2014/main" id="{00000000-0008-0000-0100-000007000000}"/>
            </a:ext>
          </a:extLst>
        </xdr:cNvPr>
        <xdr:cNvSpPr/>
      </xdr:nvSpPr>
      <xdr:spPr>
        <a:xfrm>
          <a:off x="11885709" y="286551"/>
          <a:ext cx="1156876" cy="1083129"/>
        </a:xfrm>
        <a:prstGeom prst="ellipse">
          <a:avLst/>
        </a:prstGeom>
        <a:solidFill>
          <a:srgbClr val="FF66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2</a:t>
          </a:r>
        </a:p>
      </xdr:txBody>
    </xdr:sp>
    <xdr:clientData/>
  </xdr:twoCellAnchor>
  <xdr:twoCellAnchor>
    <xdr:from>
      <xdr:col>19</xdr:col>
      <xdr:colOff>268941</xdr:colOff>
      <xdr:row>7</xdr:row>
      <xdr:rowOff>44824</xdr:rowOff>
    </xdr:from>
    <xdr:to>
      <xdr:col>19</xdr:col>
      <xdr:colOff>268941</xdr:colOff>
      <xdr:row>11</xdr:row>
      <xdr:rowOff>179294</xdr:rowOff>
    </xdr:to>
    <xdr:cxnSp macro="">
      <xdr:nvCxnSpPr>
        <xdr:cNvPr id="8" name="Straight Arrow Connector 7">
          <a:extLst>
            <a:ext uri="{FF2B5EF4-FFF2-40B4-BE49-F238E27FC236}">
              <a16:creationId xmlns:a16="http://schemas.microsoft.com/office/drawing/2014/main" id="{00000000-0008-0000-0100-000008000000}"/>
            </a:ext>
          </a:extLst>
        </xdr:cNvPr>
        <xdr:cNvCxnSpPr/>
      </xdr:nvCxnSpPr>
      <xdr:spPr>
        <a:xfrm>
          <a:off x="12454591" y="1175124"/>
          <a:ext cx="0" cy="871070"/>
        </a:xfrm>
        <a:prstGeom prst="straightConnector1">
          <a:avLst/>
        </a:prstGeom>
        <a:ln w="38100" cap="flat" cmpd="sng" algn="ctr">
          <a:solidFill>
            <a:srgbClr val="FF66FF"/>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20</xdr:col>
      <xdr:colOff>498291</xdr:colOff>
      <xdr:row>2</xdr:row>
      <xdr:rowOff>73639</xdr:rowOff>
    </xdr:from>
    <xdr:to>
      <xdr:col>22</xdr:col>
      <xdr:colOff>392206</xdr:colOff>
      <xdr:row>8</xdr:row>
      <xdr:rowOff>32818</xdr:rowOff>
    </xdr:to>
    <xdr:sp macro="" textlink="">
      <xdr:nvSpPr>
        <xdr:cNvPr id="9" name="Oval 8">
          <a:extLst>
            <a:ext uri="{FF2B5EF4-FFF2-40B4-BE49-F238E27FC236}">
              <a16:creationId xmlns:a16="http://schemas.microsoft.com/office/drawing/2014/main" id="{00000000-0008-0000-0100-000009000000}"/>
            </a:ext>
          </a:extLst>
        </xdr:cNvPr>
        <xdr:cNvSpPr/>
      </xdr:nvSpPr>
      <xdr:spPr>
        <a:xfrm>
          <a:off x="13344341" y="264139"/>
          <a:ext cx="1176615" cy="1083129"/>
        </a:xfrm>
        <a:prstGeom prst="ellipse">
          <a:avLst/>
        </a:prstGeom>
        <a:solidFill>
          <a:schemeClr val="accent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3</a:t>
          </a:r>
        </a:p>
      </xdr:txBody>
    </xdr:sp>
    <xdr:clientData/>
  </xdr:twoCellAnchor>
  <xdr:twoCellAnchor>
    <xdr:from>
      <xdr:col>19</xdr:col>
      <xdr:colOff>504266</xdr:colOff>
      <xdr:row>7</xdr:row>
      <xdr:rowOff>100853</xdr:rowOff>
    </xdr:from>
    <xdr:to>
      <xdr:col>21</xdr:col>
      <xdr:colOff>246530</xdr:colOff>
      <xdr:row>15</xdr:row>
      <xdr:rowOff>168088</xdr:rowOff>
    </xdr:to>
    <xdr:cxnSp macro="">
      <xdr:nvCxnSpPr>
        <xdr:cNvPr id="10" name="Straight Arrow Connector 9">
          <a:extLst>
            <a:ext uri="{FF2B5EF4-FFF2-40B4-BE49-F238E27FC236}">
              <a16:creationId xmlns:a16="http://schemas.microsoft.com/office/drawing/2014/main" id="{00000000-0008-0000-0100-00000A000000}"/>
            </a:ext>
          </a:extLst>
        </xdr:cNvPr>
        <xdr:cNvCxnSpPr/>
      </xdr:nvCxnSpPr>
      <xdr:spPr>
        <a:xfrm flipH="1">
          <a:off x="12689916" y="1231153"/>
          <a:ext cx="1044014" cy="1540435"/>
        </a:xfrm>
        <a:prstGeom prst="straightConnector1">
          <a:avLst/>
        </a:prstGeom>
        <a:ln w="38100" cap="flat" cmpd="sng" algn="ctr">
          <a:solidFill>
            <a:schemeClr val="accent2"/>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editAs="oneCell">
    <xdr:from>
      <xdr:col>0</xdr:col>
      <xdr:colOff>336176</xdr:colOff>
      <xdr:row>64</xdr:row>
      <xdr:rowOff>112057</xdr:rowOff>
    </xdr:from>
    <xdr:to>
      <xdr:col>16</xdr:col>
      <xdr:colOff>42795</xdr:colOff>
      <xdr:row>79</xdr:row>
      <xdr:rowOff>140271</xdr:rowOff>
    </xdr:to>
    <xdr:pic>
      <xdr:nvPicPr>
        <xdr:cNvPr id="11" name="Picture 10">
          <a:extLst>
            <a:ext uri="{FF2B5EF4-FFF2-40B4-BE49-F238E27FC236}">
              <a16:creationId xmlns:a16="http://schemas.microsoft.com/office/drawing/2014/main" id="{00000000-0008-0000-0100-00000B000000}"/>
            </a:ext>
          </a:extLst>
        </xdr:cNvPr>
        <xdr:cNvPicPr>
          <a:picLocks noChangeAspect="1"/>
        </xdr:cNvPicPr>
      </xdr:nvPicPr>
      <xdr:blipFill>
        <a:blip xmlns:r="http://schemas.openxmlformats.org/officeDocument/2006/relationships" r:embed="rId2"/>
        <a:stretch>
          <a:fillRect/>
        </a:stretch>
      </xdr:blipFill>
      <xdr:spPr>
        <a:xfrm>
          <a:off x="336176" y="11008657"/>
          <a:ext cx="10863569" cy="2790464"/>
        </a:xfrm>
        <a:prstGeom prst="rect">
          <a:avLst/>
        </a:prstGeom>
      </xdr:spPr>
    </xdr:pic>
    <xdr:clientData/>
  </xdr:twoCellAnchor>
  <xdr:twoCellAnchor>
    <xdr:from>
      <xdr:col>11</xdr:col>
      <xdr:colOff>6167</xdr:colOff>
      <xdr:row>56</xdr:row>
      <xdr:rowOff>75508</xdr:rowOff>
    </xdr:from>
    <xdr:to>
      <xdr:col>12</xdr:col>
      <xdr:colOff>486954</xdr:colOff>
      <xdr:row>62</xdr:row>
      <xdr:rowOff>34687</xdr:rowOff>
    </xdr:to>
    <xdr:sp macro="" textlink="">
      <xdr:nvSpPr>
        <xdr:cNvPr id="12" name="Oval 11">
          <a:extLst>
            <a:ext uri="{FF2B5EF4-FFF2-40B4-BE49-F238E27FC236}">
              <a16:creationId xmlns:a16="http://schemas.microsoft.com/office/drawing/2014/main" id="{00000000-0008-0000-0100-00000C000000}"/>
            </a:ext>
          </a:extLst>
        </xdr:cNvPr>
        <xdr:cNvSpPr/>
      </xdr:nvSpPr>
      <xdr:spPr>
        <a:xfrm>
          <a:off x="6641917" y="12743758"/>
          <a:ext cx="1084037" cy="1102179"/>
        </a:xfrm>
        <a:prstGeom prst="ellipse">
          <a:avLst/>
        </a:prstGeom>
        <a:solidFill>
          <a:srgbClr val="60FF1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1</a:t>
          </a:r>
        </a:p>
      </xdr:txBody>
    </xdr:sp>
    <xdr:clientData/>
  </xdr:twoCellAnchor>
  <xdr:twoCellAnchor>
    <xdr:from>
      <xdr:col>9</xdr:col>
      <xdr:colOff>523875</xdr:colOff>
      <xdr:row>62</xdr:row>
      <xdr:rowOff>34687</xdr:rowOff>
    </xdr:from>
    <xdr:to>
      <xdr:col>11</xdr:col>
      <xdr:colOff>548186</xdr:colOff>
      <xdr:row>64</xdr:row>
      <xdr:rowOff>47625</xdr:rowOff>
    </xdr:to>
    <xdr:cxnSp macro="">
      <xdr:nvCxnSpPr>
        <xdr:cNvPr id="13" name="Straight Arrow Connector 12">
          <a:extLst>
            <a:ext uri="{FF2B5EF4-FFF2-40B4-BE49-F238E27FC236}">
              <a16:creationId xmlns:a16="http://schemas.microsoft.com/office/drawing/2014/main" id="{00000000-0008-0000-0100-00000D000000}"/>
            </a:ext>
          </a:extLst>
        </xdr:cNvPr>
        <xdr:cNvCxnSpPr>
          <a:stCxn id="12" idx="4"/>
        </xdr:cNvCxnSpPr>
      </xdr:nvCxnSpPr>
      <xdr:spPr>
        <a:xfrm flipH="1">
          <a:off x="5953125" y="13845937"/>
          <a:ext cx="1230811" cy="393938"/>
        </a:xfrm>
        <a:prstGeom prst="straightConnector1">
          <a:avLst/>
        </a:prstGeom>
        <a:ln w="38100">
          <a:solidFill>
            <a:srgbClr val="60FF1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548186</xdr:colOff>
      <xdr:row>62</xdr:row>
      <xdr:rowOff>34687</xdr:rowOff>
    </xdr:from>
    <xdr:to>
      <xdr:col>14</xdr:col>
      <xdr:colOff>539750</xdr:colOff>
      <xdr:row>67</xdr:row>
      <xdr:rowOff>174625</xdr:rowOff>
    </xdr:to>
    <xdr:cxnSp macro="">
      <xdr:nvCxnSpPr>
        <xdr:cNvPr id="14" name="Straight Arrow Connector 13">
          <a:extLst>
            <a:ext uri="{FF2B5EF4-FFF2-40B4-BE49-F238E27FC236}">
              <a16:creationId xmlns:a16="http://schemas.microsoft.com/office/drawing/2014/main" id="{00000000-0008-0000-0100-00000E000000}"/>
            </a:ext>
          </a:extLst>
        </xdr:cNvPr>
        <xdr:cNvCxnSpPr>
          <a:stCxn id="12" idx="4"/>
        </xdr:cNvCxnSpPr>
      </xdr:nvCxnSpPr>
      <xdr:spPr>
        <a:xfrm>
          <a:off x="7183936" y="13845937"/>
          <a:ext cx="1801314" cy="1092438"/>
        </a:xfrm>
        <a:prstGeom prst="straightConnector1">
          <a:avLst/>
        </a:prstGeom>
        <a:ln w="38100">
          <a:solidFill>
            <a:srgbClr val="60FF1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19</xdr:col>
      <xdr:colOff>23531</xdr:colOff>
      <xdr:row>64</xdr:row>
      <xdr:rowOff>16993</xdr:rowOff>
    </xdr:from>
    <xdr:to>
      <xdr:col>34</xdr:col>
      <xdr:colOff>406238</xdr:colOff>
      <xdr:row>79</xdr:row>
      <xdr:rowOff>45207</xdr:rowOff>
    </xdr:to>
    <xdr:pic>
      <xdr:nvPicPr>
        <xdr:cNvPr id="15" name="Picture 14">
          <a:extLst>
            <a:ext uri="{FF2B5EF4-FFF2-40B4-BE49-F238E27FC236}">
              <a16:creationId xmlns:a16="http://schemas.microsoft.com/office/drawing/2014/main" id="{00000000-0008-0000-0100-00000F000000}"/>
            </a:ext>
          </a:extLst>
        </xdr:cNvPr>
        <xdr:cNvPicPr>
          <a:picLocks noChangeAspect="1"/>
        </xdr:cNvPicPr>
      </xdr:nvPicPr>
      <xdr:blipFill>
        <a:blip xmlns:r="http://schemas.openxmlformats.org/officeDocument/2006/relationships" r:embed="rId2"/>
        <a:stretch>
          <a:fillRect/>
        </a:stretch>
      </xdr:blipFill>
      <xdr:spPr>
        <a:xfrm>
          <a:off x="12469531" y="14209243"/>
          <a:ext cx="10225207" cy="2885714"/>
        </a:xfrm>
        <a:prstGeom prst="rect">
          <a:avLst/>
        </a:prstGeom>
      </xdr:spPr>
    </xdr:pic>
    <xdr:clientData/>
  </xdr:twoCellAnchor>
  <xdr:twoCellAnchor>
    <xdr:from>
      <xdr:col>25</xdr:col>
      <xdr:colOff>267824</xdr:colOff>
      <xdr:row>55</xdr:row>
      <xdr:rowOff>218569</xdr:rowOff>
    </xdr:from>
    <xdr:to>
      <xdr:col>27</xdr:col>
      <xdr:colOff>145361</xdr:colOff>
      <xdr:row>62</xdr:row>
      <xdr:rowOff>50748</xdr:rowOff>
    </xdr:to>
    <xdr:sp macro="" textlink="">
      <xdr:nvSpPr>
        <xdr:cNvPr id="16" name="Oval 15">
          <a:extLst>
            <a:ext uri="{FF2B5EF4-FFF2-40B4-BE49-F238E27FC236}">
              <a16:creationId xmlns:a16="http://schemas.microsoft.com/office/drawing/2014/main" id="{00000000-0008-0000-0100-000010000000}"/>
            </a:ext>
          </a:extLst>
        </xdr:cNvPr>
        <xdr:cNvSpPr/>
      </xdr:nvSpPr>
      <xdr:spPr>
        <a:xfrm>
          <a:off x="17127074" y="12632819"/>
          <a:ext cx="1084037" cy="1229179"/>
        </a:xfrm>
        <a:prstGeom prst="ellipse">
          <a:avLst/>
        </a:prstGeom>
        <a:solidFill>
          <a:srgbClr val="CC0099"/>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2</a:t>
          </a:r>
        </a:p>
      </xdr:txBody>
    </xdr:sp>
    <xdr:clientData/>
  </xdr:twoCellAnchor>
  <xdr:twoCellAnchor>
    <xdr:from>
      <xdr:col>20</xdr:col>
      <xdr:colOff>206375</xdr:colOff>
      <xdr:row>61</xdr:row>
      <xdr:rowOff>61239</xdr:rowOff>
    </xdr:from>
    <xdr:to>
      <xdr:col>25</xdr:col>
      <xdr:colOff>426578</xdr:colOff>
      <xdr:row>76</xdr:row>
      <xdr:rowOff>127000</xdr:rowOff>
    </xdr:to>
    <xdr:cxnSp macro="">
      <xdr:nvCxnSpPr>
        <xdr:cNvPr id="17" name="Straight Arrow Connector 16">
          <a:extLst>
            <a:ext uri="{FF2B5EF4-FFF2-40B4-BE49-F238E27FC236}">
              <a16:creationId xmlns:a16="http://schemas.microsoft.com/office/drawing/2014/main" id="{00000000-0008-0000-0100-000011000000}"/>
            </a:ext>
          </a:extLst>
        </xdr:cNvPr>
        <xdr:cNvCxnSpPr>
          <a:stCxn id="16" idx="3"/>
        </xdr:cNvCxnSpPr>
      </xdr:nvCxnSpPr>
      <xdr:spPr>
        <a:xfrm flipH="1">
          <a:off x="13874750" y="13681989"/>
          <a:ext cx="3411078" cy="2923261"/>
        </a:xfrm>
        <a:prstGeom prst="straightConnector1">
          <a:avLst/>
        </a:prstGeom>
        <a:ln w="38100">
          <a:solidFill>
            <a:srgbClr val="CC0099"/>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37</xdr:col>
      <xdr:colOff>10458</xdr:colOff>
      <xdr:row>64</xdr:row>
      <xdr:rowOff>20728</xdr:rowOff>
    </xdr:from>
    <xdr:to>
      <xdr:col>53</xdr:col>
      <xdr:colOff>145702</xdr:colOff>
      <xdr:row>79</xdr:row>
      <xdr:rowOff>48942</xdr:rowOff>
    </xdr:to>
    <xdr:pic>
      <xdr:nvPicPr>
        <xdr:cNvPr id="18" name="Picture 17">
          <a:extLst>
            <a:ext uri="{FF2B5EF4-FFF2-40B4-BE49-F238E27FC236}">
              <a16:creationId xmlns:a16="http://schemas.microsoft.com/office/drawing/2014/main" id="{00000000-0008-0000-0100-000012000000}"/>
            </a:ext>
          </a:extLst>
        </xdr:cNvPr>
        <xdr:cNvPicPr>
          <a:picLocks noChangeAspect="1"/>
        </xdr:cNvPicPr>
      </xdr:nvPicPr>
      <xdr:blipFill>
        <a:blip xmlns:r="http://schemas.openxmlformats.org/officeDocument/2006/relationships" r:embed="rId2"/>
        <a:stretch>
          <a:fillRect/>
        </a:stretch>
      </xdr:blipFill>
      <xdr:spPr>
        <a:xfrm>
          <a:off x="24108708" y="14212978"/>
          <a:ext cx="10215869" cy="2885714"/>
        </a:xfrm>
        <a:prstGeom prst="rect">
          <a:avLst/>
        </a:prstGeom>
      </xdr:spPr>
    </xdr:pic>
    <xdr:clientData/>
  </xdr:twoCellAnchor>
  <xdr:twoCellAnchor>
    <xdr:from>
      <xdr:col>46</xdr:col>
      <xdr:colOff>404163</xdr:colOff>
      <xdr:row>54</xdr:row>
      <xdr:rowOff>158804</xdr:rowOff>
    </xdr:from>
    <xdr:to>
      <xdr:col>48</xdr:col>
      <xdr:colOff>281700</xdr:colOff>
      <xdr:row>60</xdr:row>
      <xdr:rowOff>117983</xdr:rowOff>
    </xdr:to>
    <xdr:sp macro="" textlink="">
      <xdr:nvSpPr>
        <xdr:cNvPr id="19" name="Oval 18">
          <a:extLst>
            <a:ext uri="{FF2B5EF4-FFF2-40B4-BE49-F238E27FC236}">
              <a16:creationId xmlns:a16="http://schemas.microsoft.com/office/drawing/2014/main" id="{00000000-0008-0000-0100-000013000000}"/>
            </a:ext>
          </a:extLst>
        </xdr:cNvPr>
        <xdr:cNvSpPr/>
      </xdr:nvSpPr>
      <xdr:spPr>
        <a:xfrm>
          <a:off x="29925313" y="9213904"/>
          <a:ext cx="1160237" cy="1064079"/>
        </a:xfrm>
        <a:prstGeom prst="ellipse">
          <a:avLst/>
        </a:prstGeom>
        <a:solidFill>
          <a:schemeClr val="accent2">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3</a:t>
          </a:r>
        </a:p>
      </xdr:txBody>
    </xdr:sp>
    <xdr:clientData/>
  </xdr:twoCellAnchor>
  <xdr:twoCellAnchor>
    <xdr:from>
      <xdr:col>47</xdr:col>
      <xdr:colOff>342932</xdr:colOff>
      <xdr:row>60</xdr:row>
      <xdr:rowOff>117983</xdr:rowOff>
    </xdr:from>
    <xdr:to>
      <xdr:col>48</xdr:col>
      <xdr:colOff>257735</xdr:colOff>
      <xdr:row>73</xdr:row>
      <xdr:rowOff>33618</xdr:rowOff>
    </xdr:to>
    <xdr:cxnSp macro="">
      <xdr:nvCxnSpPr>
        <xdr:cNvPr id="20" name="Straight Arrow Connector 19">
          <a:extLst>
            <a:ext uri="{FF2B5EF4-FFF2-40B4-BE49-F238E27FC236}">
              <a16:creationId xmlns:a16="http://schemas.microsoft.com/office/drawing/2014/main" id="{00000000-0008-0000-0100-000014000000}"/>
            </a:ext>
          </a:extLst>
        </xdr:cNvPr>
        <xdr:cNvCxnSpPr>
          <a:stCxn id="19" idx="4"/>
        </xdr:cNvCxnSpPr>
      </xdr:nvCxnSpPr>
      <xdr:spPr>
        <a:xfrm>
          <a:off x="30505432" y="10277983"/>
          <a:ext cx="556153" cy="2309585"/>
        </a:xfrm>
        <a:prstGeom prst="straightConnector1">
          <a:avLst/>
        </a:prstGeom>
        <a:ln w="38100">
          <a:solidFill>
            <a:schemeClr val="accent2">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54</xdr:col>
      <xdr:colOff>596713</xdr:colOff>
      <xdr:row>54</xdr:row>
      <xdr:rowOff>118800</xdr:rowOff>
    </xdr:from>
    <xdr:to>
      <xdr:col>67</xdr:col>
      <xdr:colOff>460374</xdr:colOff>
      <xdr:row>80</xdr:row>
      <xdr:rowOff>122449</xdr:rowOff>
    </xdr:to>
    <xdr:pic>
      <xdr:nvPicPr>
        <xdr:cNvPr id="21" name="Picture 20">
          <a:extLst>
            <a:ext uri="{FF2B5EF4-FFF2-40B4-BE49-F238E27FC236}">
              <a16:creationId xmlns:a16="http://schemas.microsoft.com/office/drawing/2014/main" id="{00000000-0008-0000-0100-000015000000}"/>
            </a:ext>
          </a:extLst>
        </xdr:cNvPr>
        <xdr:cNvPicPr>
          <a:picLocks noChangeAspect="1"/>
        </xdr:cNvPicPr>
      </xdr:nvPicPr>
      <xdr:blipFill>
        <a:blip xmlns:r="http://schemas.openxmlformats.org/officeDocument/2006/relationships" r:embed="rId3"/>
        <a:stretch>
          <a:fillRect/>
        </a:stretch>
      </xdr:blipFill>
      <xdr:spPr>
        <a:xfrm>
          <a:off x="35378838" y="12279050"/>
          <a:ext cx="8785411" cy="5083649"/>
        </a:xfrm>
        <a:prstGeom prst="rect">
          <a:avLst/>
        </a:prstGeom>
      </xdr:spPr>
    </xdr:pic>
    <xdr:clientData/>
  </xdr:twoCellAnchor>
  <xdr:twoCellAnchor>
    <xdr:from>
      <xdr:col>65</xdr:col>
      <xdr:colOff>218520</xdr:colOff>
      <xdr:row>47</xdr:row>
      <xdr:rowOff>15875</xdr:rowOff>
    </xdr:from>
    <xdr:to>
      <xdr:col>67</xdr:col>
      <xdr:colOff>63500</xdr:colOff>
      <xdr:row>51</xdr:row>
      <xdr:rowOff>63500</xdr:rowOff>
    </xdr:to>
    <xdr:sp macro="" textlink="">
      <xdr:nvSpPr>
        <xdr:cNvPr id="22" name="Oval 21">
          <a:extLst>
            <a:ext uri="{FF2B5EF4-FFF2-40B4-BE49-F238E27FC236}">
              <a16:creationId xmlns:a16="http://schemas.microsoft.com/office/drawing/2014/main" id="{00000000-0008-0000-0100-000016000000}"/>
            </a:ext>
          </a:extLst>
        </xdr:cNvPr>
        <xdr:cNvSpPr/>
      </xdr:nvSpPr>
      <xdr:spPr>
        <a:xfrm>
          <a:off x="41922145" y="10810875"/>
          <a:ext cx="1051480" cy="825500"/>
        </a:xfrm>
        <a:prstGeom prst="ellipse">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4d</a:t>
          </a:r>
        </a:p>
      </xdr:txBody>
    </xdr:sp>
    <xdr:clientData/>
  </xdr:twoCellAnchor>
  <xdr:twoCellAnchor>
    <xdr:from>
      <xdr:col>58</xdr:col>
      <xdr:colOff>563562</xdr:colOff>
      <xdr:row>52</xdr:row>
      <xdr:rowOff>0</xdr:rowOff>
    </xdr:from>
    <xdr:to>
      <xdr:col>58</xdr:col>
      <xdr:colOff>580372</xdr:colOff>
      <xdr:row>56</xdr:row>
      <xdr:rowOff>15876</xdr:rowOff>
    </xdr:to>
    <xdr:cxnSp macro="">
      <xdr:nvCxnSpPr>
        <xdr:cNvPr id="23" name="Straight Arrow Connector 22">
          <a:extLst>
            <a:ext uri="{FF2B5EF4-FFF2-40B4-BE49-F238E27FC236}">
              <a16:creationId xmlns:a16="http://schemas.microsoft.com/office/drawing/2014/main" id="{00000000-0008-0000-0100-000017000000}"/>
            </a:ext>
          </a:extLst>
        </xdr:cNvPr>
        <xdr:cNvCxnSpPr>
          <a:stCxn id="87" idx="4"/>
          <a:endCxn id="25" idx="0"/>
        </xdr:cNvCxnSpPr>
      </xdr:nvCxnSpPr>
      <xdr:spPr>
        <a:xfrm>
          <a:off x="37758687" y="11763375"/>
          <a:ext cx="16810" cy="920751"/>
        </a:xfrm>
        <a:prstGeom prst="straightConnector1">
          <a:avLst/>
        </a:prstGeom>
        <a:ln w="38100">
          <a:solidFill>
            <a:schemeClr val="accent6">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46</xdr:col>
      <xdr:colOff>555812</xdr:colOff>
      <xdr:row>74</xdr:row>
      <xdr:rowOff>51547</xdr:rowOff>
    </xdr:from>
    <xdr:to>
      <xdr:col>50</xdr:col>
      <xdr:colOff>17930</xdr:colOff>
      <xdr:row>76</xdr:row>
      <xdr:rowOff>40341</xdr:rowOff>
    </xdr:to>
    <xdr:sp macro="" textlink="">
      <xdr:nvSpPr>
        <xdr:cNvPr id="24" name="Rectangle 23">
          <a:extLst>
            <a:ext uri="{FF2B5EF4-FFF2-40B4-BE49-F238E27FC236}">
              <a16:creationId xmlns:a16="http://schemas.microsoft.com/office/drawing/2014/main" id="{00000000-0008-0000-0100-000018000000}"/>
            </a:ext>
          </a:extLst>
        </xdr:cNvPr>
        <xdr:cNvSpPr/>
      </xdr:nvSpPr>
      <xdr:spPr>
        <a:xfrm>
          <a:off x="30076962" y="12789647"/>
          <a:ext cx="2027518" cy="357094"/>
        </a:xfrm>
        <a:prstGeom prst="rect">
          <a:avLst/>
        </a:prstGeom>
        <a:noFill/>
        <a:ln w="38100">
          <a:solidFill>
            <a:schemeClr val="accent2">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57</xdr:col>
      <xdr:colOff>557493</xdr:colOff>
      <xdr:row>56</xdr:row>
      <xdr:rowOff>15876</xdr:rowOff>
    </xdr:from>
    <xdr:to>
      <xdr:col>60</xdr:col>
      <xdr:colOff>0</xdr:colOff>
      <xdr:row>76</xdr:row>
      <xdr:rowOff>15876</xdr:rowOff>
    </xdr:to>
    <xdr:sp macro="" textlink="">
      <xdr:nvSpPr>
        <xdr:cNvPr id="25" name="Rectangle 24">
          <a:extLst>
            <a:ext uri="{FF2B5EF4-FFF2-40B4-BE49-F238E27FC236}">
              <a16:creationId xmlns:a16="http://schemas.microsoft.com/office/drawing/2014/main" id="{00000000-0008-0000-0100-000019000000}"/>
            </a:ext>
          </a:extLst>
        </xdr:cNvPr>
        <xdr:cNvSpPr/>
      </xdr:nvSpPr>
      <xdr:spPr>
        <a:xfrm>
          <a:off x="37149368" y="12684126"/>
          <a:ext cx="1252257" cy="3810000"/>
        </a:xfrm>
        <a:prstGeom prst="rect">
          <a:avLst/>
        </a:prstGeom>
        <a:noFill/>
        <a:ln w="38100">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61</xdr:col>
      <xdr:colOff>492124</xdr:colOff>
      <xdr:row>56</xdr:row>
      <xdr:rowOff>15876</xdr:rowOff>
    </xdr:from>
    <xdr:to>
      <xdr:col>62</xdr:col>
      <xdr:colOff>507999</xdr:colOff>
      <xdr:row>76</xdr:row>
      <xdr:rowOff>111126</xdr:rowOff>
    </xdr:to>
    <xdr:sp macro="" textlink="">
      <xdr:nvSpPr>
        <xdr:cNvPr id="26" name="Rectangle 25">
          <a:extLst>
            <a:ext uri="{FF2B5EF4-FFF2-40B4-BE49-F238E27FC236}">
              <a16:creationId xmlns:a16="http://schemas.microsoft.com/office/drawing/2014/main" id="{00000000-0008-0000-0100-00001A000000}"/>
            </a:ext>
          </a:extLst>
        </xdr:cNvPr>
        <xdr:cNvSpPr/>
      </xdr:nvSpPr>
      <xdr:spPr>
        <a:xfrm>
          <a:off x="39782749" y="12684126"/>
          <a:ext cx="619125" cy="3905250"/>
        </a:xfrm>
        <a:prstGeom prst="rect">
          <a:avLst/>
        </a:prstGeom>
        <a:noFill/>
        <a:ln w="38100">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62</xdr:col>
      <xdr:colOff>198437</xdr:colOff>
      <xdr:row>50</xdr:row>
      <xdr:rowOff>174625</xdr:rowOff>
    </xdr:from>
    <xdr:to>
      <xdr:col>63</xdr:col>
      <xdr:colOff>182563</xdr:colOff>
      <xdr:row>56</xdr:row>
      <xdr:rowOff>15876</xdr:rowOff>
    </xdr:to>
    <xdr:cxnSp macro="">
      <xdr:nvCxnSpPr>
        <xdr:cNvPr id="27" name="Straight Arrow Connector 26">
          <a:extLst>
            <a:ext uri="{FF2B5EF4-FFF2-40B4-BE49-F238E27FC236}">
              <a16:creationId xmlns:a16="http://schemas.microsoft.com/office/drawing/2014/main" id="{00000000-0008-0000-0100-00001B000000}"/>
            </a:ext>
          </a:extLst>
        </xdr:cNvPr>
        <xdr:cNvCxnSpPr>
          <a:stCxn id="94" idx="4"/>
          <a:endCxn id="26" idx="0"/>
        </xdr:cNvCxnSpPr>
      </xdr:nvCxnSpPr>
      <xdr:spPr>
        <a:xfrm flipH="1">
          <a:off x="40092312" y="11557000"/>
          <a:ext cx="587376" cy="1127126"/>
        </a:xfrm>
        <a:prstGeom prst="straightConnector1">
          <a:avLst/>
        </a:prstGeom>
        <a:ln w="38100">
          <a:solidFill>
            <a:schemeClr val="accent6">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238125</xdr:colOff>
      <xdr:row>56</xdr:row>
      <xdr:rowOff>15875</xdr:rowOff>
    </xdr:from>
    <xdr:to>
      <xdr:col>67</xdr:col>
      <xdr:colOff>63500</xdr:colOff>
      <xdr:row>76</xdr:row>
      <xdr:rowOff>95250</xdr:rowOff>
    </xdr:to>
    <xdr:sp macro="" textlink="">
      <xdr:nvSpPr>
        <xdr:cNvPr id="28" name="Rectangle 27">
          <a:extLst>
            <a:ext uri="{FF2B5EF4-FFF2-40B4-BE49-F238E27FC236}">
              <a16:creationId xmlns:a16="http://schemas.microsoft.com/office/drawing/2014/main" id="{00000000-0008-0000-0100-00001C000000}"/>
            </a:ext>
          </a:extLst>
        </xdr:cNvPr>
        <xdr:cNvSpPr/>
      </xdr:nvSpPr>
      <xdr:spPr>
        <a:xfrm>
          <a:off x="41941750" y="12684125"/>
          <a:ext cx="1031875" cy="3889375"/>
        </a:xfrm>
        <a:prstGeom prst="rect">
          <a:avLst/>
        </a:prstGeom>
        <a:noFill/>
        <a:ln w="38100">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66</xdr:col>
      <xdr:colOff>141010</xdr:colOff>
      <xdr:row>51</xdr:row>
      <xdr:rowOff>63500</xdr:rowOff>
    </xdr:from>
    <xdr:to>
      <xdr:col>66</xdr:col>
      <xdr:colOff>150813</xdr:colOff>
      <xdr:row>56</xdr:row>
      <xdr:rowOff>15875</xdr:rowOff>
    </xdr:to>
    <xdr:cxnSp macro="">
      <xdr:nvCxnSpPr>
        <xdr:cNvPr id="29" name="Straight Arrow Connector 28">
          <a:extLst>
            <a:ext uri="{FF2B5EF4-FFF2-40B4-BE49-F238E27FC236}">
              <a16:creationId xmlns:a16="http://schemas.microsoft.com/office/drawing/2014/main" id="{00000000-0008-0000-0100-00001D000000}"/>
            </a:ext>
          </a:extLst>
        </xdr:cNvPr>
        <xdr:cNvCxnSpPr>
          <a:stCxn id="22" idx="4"/>
          <a:endCxn id="28" idx="0"/>
        </xdr:cNvCxnSpPr>
      </xdr:nvCxnSpPr>
      <xdr:spPr>
        <a:xfrm>
          <a:off x="42447885" y="11636375"/>
          <a:ext cx="9803" cy="1047750"/>
        </a:xfrm>
        <a:prstGeom prst="straightConnector1">
          <a:avLst/>
        </a:prstGeom>
        <a:ln w="38100">
          <a:solidFill>
            <a:schemeClr val="accent6">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72</xdr:col>
      <xdr:colOff>49493</xdr:colOff>
      <xdr:row>71</xdr:row>
      <xdr:rowOff>19610</xdr:rowOff>
    </xdr:from>
    <xdr:to>
      <xdr:col>82</xdr:col>
      <xdr:colOff>108324</xdr:colOff>
      <xdr:row>77</xdr:row>
      <xdr:rowOff>152782</xdr:rowOff>
    </xdr:to>
    <xdr:pic>
      <xdr:nvPicPr>
        <xdr:cNvPr id="30" name="Picture 29">
          <a:extLst>
            <a:ext uri="{FF2B5EF4-FFF2-40B4-BE49-F238E27FC236}">
              <a16:creationId xmlns:a16="http://schemas.microsoft.com/office/drawing/2014/main" id="{00000000-0008-0000-0100-00001E000000}"/>
            </a:ext>
          </a:extLst>
        </xdr:cNvPr>
        <xdr:cNvPicPr>
          <a:picLocks noChangeAspect="1"/>
        </xdr:cNvPicPr>
      </xdr:nvPicPr>
      <xdr:blipFill rotWithShape="1">
        <a:blip xmlns:r="http://schemas.openxmlformats.org/officeDocument/2006/relationships" r:embed="rId3"/>
        <a:srcRect l="15904" t="73793" r="8689" b="452"/>
        <a:stretch/>
      </xdr:blipFill>
      <xdr:spPr>
        <a:xfrm>
          <a:off x="46404493" y="15545360"/>
          <a:ext cx="6456456" cy="1276172"/>
        </a:xfrm>
        <a:prstGeom prst="rect">
          <a:avLst/>
        </a:prstGeom>
      </xdr:spPr>
    </xdr:pic>
    <xdr:clientData/>
  </xdr:twoCellAnchor>
  <xdr:twoCellAnchor>
    <xdr:from>
      <xdr:col>76</xdr:col>
      <xdr:colOff>601573</xdr:colOff>
      <xdr:row>59</xdr:row>
      <xdr:rowOff>169450</xdr:rowOff>
    </xdr:from>
    <xdr:to>
      <xdr:col>78</xdr:col>
      <xdr:colOff>479110</xdr:colOff>
      <xdr:row>65</xdr:row>
      <xdr:rowOff>128629</xdr:rowOff>
    </xdr:to>
    <xdr:sp macro="" textlink="">
      <xdr:nvSpPr>
        <xdr:cNvPr id="31" name="Oval 30">
          <a:extLst>
            <a:ext uri="{FF2B5EF4-FFF2-40B4-BE49-F238E27FC236}">
              <a16:creationId xmlns:a16="http://schemas.microsoft.com/office/drawing/2014/main" id="{00000000-0008-0000-0100-00001F000000}"/>
            </a:ext>
          </a:extLst>
        </xdr:cNvPr>
        <xdr:cNvSpPr/>
      </xdr:nvSpPr>
      <xdr:spPr>
        <a:xfrm>
          <a:off x="49734698" y="13409200"/>
          <a:ext cx="1084037" cy="1102179"/>
        </a:xfrm>
        <a:prstGeom prst="ellipse">
          <a:avLst/>
        </a:prstGeom>
        <a:solidFill>
          <a:srgbClr val="CC66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5</a:t>
          </a:r>
        </a:p>
      </xdr:txBody>
    </xdr:sp>
    <xdr:clientData/>
  </xdr:twoCellAnchor>
  <xdr:twoCellAnchor>
    <xdr:from>
      <xdr:col>78</xdr:col>
      <xdr:colOff>321677</xdr:colOff>
      <xdr:row>64</xdr:row>
      <xdr:rowOff>157719</xdr:rowOff>
    </xdr:from>
    <xdr:to>
      <xdr:col>80</xdr:col>
      <xdr:colOff>353919</xdr:colOff>
      <xdr:row>75</xdr:row>
      <xdr:rowOff>19610</xdr:rowOff>
    </xdr:to>
    <xdr:cxnSp macro="">
      <xdr:nvCxnSpPr>
        <xdr:cNvPr id="32" name="Straight Arrow Connector 31">
          <a:extLst>
            <a:ext uri="{FF2B5EF4-FFF2-40B4-BE49-F238E27FC236}">
              <a16:creationId xmlns:a16="http://schemas.microsoft.com/office/drawing/2014/main" id="{00000000-0008-0000-0100-000020000000}"/>
            </a:ext>
          </a:extLst>
        </xdr:cNvPr>
        <xdr:cNvCxnSpPr>
          <a:stCxn id="31" idx="5"/>
        </xdr:cNvCxnSpPr>
      </xdr:nvCxnSpPr>
      <xdr:spPr>
        <a:xfrm>
          <a:off x="50661302" y="14349969"/>
          <a:ext cx="1238742" cy="1957391"/>
        </a:xfrm>
        <a:prstGeom prst="straightConnector1">
          <a:avLst/>
        </a:prstGeom>
        <a:ln w="38100">
          <a:solidFill>
            <a:srgbClr val="CC66FF"/>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540342</xdr:colOff>
      <xdr:row>65</xdr:row>
      <xdr:rowOff>128629</xdr:rowOff>
    </xdr:from>
    <xdr:to>
      <xdr:col>78</xdr:col>
      <xdr:colOff>73773</xdr:colOff>
      <xdr:row>75</xdr:row>
      <xdr:rowOff>64434</xdr:rowOff>
    </xdr:to>
    <xdr:cxnSp macro="">
      <xdr:nvCxnSpPr>
        <xdr:cNvPr id="33" name="Straight Arrow Connector 32">
          <a:extLst>
            <a:ext uri="{FF2B5EF4-FFF2-40B4-BE49-F238E27FC236}">
              <a16:creationId xmlns:a16="http://schemas.microsoft.com/office/drawing/2014/main" id="{00000000-0008-0000-0100-000021000000}"/>
            </a:ext>
          </a:extLst>
        </xdr:cNvPr>
        <xdr:cNvCxnSpPr>
          <a:stCxn id="31" idx="4"/>
        </xdr:cNvCxnSpPr>
      </xdr:nvCxnSpPr>
      <xdr:spPr>
        <a:xfrm>
          <a:off x="50276717" y="14511379"/>
          <a:ext cx="136681" cy="1840805"/>
        </a:xfrm>
        <a:prstGeom prst="straightConnector1">
          <a:avLst/>
        </a:prstGeom>
        <a:ln w="38100">
          <a:solidFill>
            <a:srgbClr val="CC66FF"/>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75</xdr:col>
      <xdr:colOff>342713</xdr:colOff>
      <xdr:row>64</xdr:row>
      <xdr:rowOff>157719</xdr:rowOff>
    </xdr:from>
    <xdr:to>
      <xdr:col>77</xdr:col>
      <xdr:colOff>157624</xdr:colOff>
      <xdr:row>75</xdr:row>
      <xdr:rowOff>8404</xdr:rowOff>
    </xdr:to>
    <xdr:cxnSp macro="">
      <xdr:nvCxnSpPr>
        <xdr:cNvPr id="34" name="Straight Arrow Connector 33">
          <a:extLst>
            <a:ext uri="{FF2B5EF4-FFF2-40B4-BE49-F238E27FC236}">
              <a16:creationId xmlns:a16="http://schemas.microsoft.com/office/drawing/2014/main" id="{00000000-0008-0000-0100-000022000000}"/>
            </a:ext>
          </a:extLst>
        </xdr:cNvPr>
        <xdr:cNvCxnSpPr>
          <a:stCxn id="31" idx="3"/>
        </xdr:cNvCxnSpPr>
      </xdr:nvCxnSpPr>
      <xdr:spPr>
        <a:xfrm flipH="1">
          <a:off x="48872588" y="14349969"/>
          <a:ext cx="1021411" cy="1946185"/>
        </a:xfrm>
        <a:prstGeom prst="straightConnector1">
          <a:avLst/>
        </a:prstGeom>
        <a:ln w="38100">
          <a:solidFill>
            <a:srgbClr val="CC66FF"/>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85</xdr:col>
      <xdr:colOff>306295</xdr:colOff>
      <xdr:row>60</xdr:row>
      <xdr:rowOff>17743</xdr:rowOff>
    </xdr:from>
    <xdr:to>
      <xdr:col>98</xdr:col>
      <xdr:colOff>30193</xdr:colOff>
      <xdr:row>76</xdr:row>
      <xdr:rowOff>141172</xdr:rowOff>
    </xdr:to>
    <xdr:pic>
      <xdr:nvPicPr>
        <xdr:cNvPr id="35" name="Picture 34">
          <a:extLst>
            <a:ext uri="{FF2B5EF4-FFF2-40B4-BE49-F238E27FC236}">
              <a16:creationId xmlns:a16="http://schemas.microsoft.com/office/drawing/2014/main" id="{00000000-0008-0000-0100-000023000000}"/>
            </a:ext>
          </a:extLst>
        </xdr:cNvPr>
        <xdr:cNvPicPr>
          <a:picLocks noChangeAspect="1"/>
        </xdr:cNvPicPr>
      </xdr:nvPicPr>
      <xdr:blipFill>
        <a:blip xmlns:r="http://schemas.openxmlformats.org/officeDocument/2006/relationships" r:embed="rId4"/>
        <a:stretch>
          <a:fillRect/>
        </a:stretch>
      </xdr:blipFill>
      <xdr:spPr>
        <a:xfrm>
          <a:off x="54868670" y="13447993"/>
          <a:ext cx="7947148" cy="3171429"/>
        </a:xfrm>
        <a:prstGeom prst="rect">
          <a:avLst/>
        </a:prstGeom>
      </xdr:spPr>
    </xdr:pic>
    <xdr:clientData/>
  </xdr:twoCellAnchor>
  <xdr:twoCellAnchor>
    <xdr:from>
      <xdr:col>86</xdr:col>
      <xdr:colOff>365503</xdr:colOff>
      <xdr:row>52</xdr:row>
      <xdr:rowOff>68783</xdr:rowOff>
    </xdr:from>
    <xdr:to>
      <xdr:col>87</xdr:col>
      <xdr:colOff>467157</xdr:colOff>
      <xdr:row>58</xdr:row>
      <xdr:rowOff>27962</xdr:rowOff>
    </xdr:to>
    <xdr:sp macro="" textlink="">
      <xdr:nvSpPr>
        <xdr:cNvPr id="36" name="Oval 35">
          <a:extLst>
            <a:ext uri="{FF2B5EF4-FFF2-40B4-BE49-F238E27FC236}">
              <a16:creationId xmlns:a16="http://schemas.microsoft.com/office/drawing/2014/main" id="{00000000-0008-0000-0100-000024000000}"/>
            </a:ext>
          </a:extLst>
        </xdr:cNvPr>
        <xdr:cNvSpPr/>
      </xdr:nvSpPr>
      <xdr:spPr>
        <a:xfrm>
          <a:off x="55531128" y="11832158"/>
          <a:ext cx="1085904" cy="1245054"/>
        </a:xfrm>
        <a:prstGeom prst="ellipse">
          <a:avLst/>
        </a:prstGeom>
        <a:solidFill>
          <a:srgbClr val="FFC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6</a:t>
          </a:r>
        </a:p>
      </xdr:txBody>
    </xdr:sp>
    <xdr:clientData/>
  </xdr:twoCellAnchor>
  <xdr:twoCellAnchor>
    <xdr:from>
      <xdr:col>86</xdr:col>
      <xdr:colOff>909389</xdr:colOff>
      <xdr:row>58</xdr:row>
      <xdr:rowOff>27962</xdr:rowOff>
    </xdr:from>
    <xdr:to>
      <xdr:col>88</xdr:col>
      <xdr:colOff>30816</xdr:colOff>
      <xdr:row>68</xdr:row>
      <xdr:rowOff>24279</xdr:rowOff>
    </xdr:to>
    <xdr:cxnSp macro="">
      <xdr:nvCxnSpPr>
        <xdr:cNvPr id="37" name="Straight Arrow Connector 36">
          <a:extLst>
            <a:ext uri="{FF2B5EF4-FFF2-40B4-BE49-F238E27FC236}">
              <a16:creationId xmlns:a16="http://schemas.microsoft.com/office/drawing/2014/main" id="{00000000-0008-0000-0100-000025000000}"/>
            </a:ext>
          </a:extLst>
        </xdr:cNvPr>
        <xdr:cNvCxnSpPr>
          <a:stCxn id="36" idx="4"/>
        </xdr:cNvCxnSpPr>
      </xdr:nvCxnSpPr>
      <xdr:spPr>
        <a:xfrm>
          <a:off x="56075014" y="13077212"/>
          <a:ext cx="708927" cy="1901317"/>
        </a:xfrm>
        <a:prstGeom prst="straightConnector1">
          <a:avLst/>
        </a:prstGeom>
        <a:ln w="38100">
          <a:solidFill>
            <a:srgbClr val="FFC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318998</xdr:colOff>
      <xdr:row>94</xdr:row>
      <xdr:rowOff>79374</xdr:rowOff>
    </xdr:from>
    <xdr:to>
      <xdr:col>15</xdr:col>
      <xdr:colOff>196535</xdr:colOff>
      <xdr:row>97</xdr:row>
      <xdr:rowOff>29215</xdr:rowOff>
    </xdr:to>
    <xdr:sp macro="" textlink="">
      <xdr:nvSpPr>
        <xdr:cNvPr id="39" name="Oval 38">
          <a:extLst>
            <a:ext uri="{FF2B5EF4-FFF2-40B4-BE49-F238E27FC236}">
              <a16:creationId xmlns:a16="http://schemas.microsoft.com/office/drawing/2014/main" id="{00000000-0008-0000-0100-000027000000}"/>
            </a:ext>
          </a:extLst>
        </xdr:cNvPr>
        <xdr:cNvSpPr/>
      </xdr:nvSpPr>
      <xdr:spPr>
        <a:xfrm>
          <a:off x="8161248" y="21701124"/>
          <a:ext cx="1084037" cy="870591"/>
        </a:xfrm>
        <a:prstGeom prst="ellipse">
          <a:avLst/>
        </a:prstGeom>
        <a:solidFill>
          <a:srgbClr val="0099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1</a:t>
          </a:r>
        </a:p>
      </xdr:txBody>
    </xdr:sp>
    <xdr:clientData/>
  </xdr:twoCellAnchor>
  <xdr:twoCellAnchor>
    <xdr:from>
      <xdr:col>14</xdr:col>
      <xdr:colOff>257767</xdr:colOff>
      <xdr:row>97</xdr:row>
      <xdr:rowOff>29215</xdr:rowOff>
    </xdr:from>
    <xdr:to>
      <xdr:col>14</xdr:col>
      <xdr:colOff>263339</xdr:colOff>
      <xdr:row>98</xdr:row>
      <xdr:rowOff>178507</xdr:rowOff>
    </xdr:to>
    <xdr:cxnSp macro="">
      <xdr:nvCxnSpPr>
        <xdr:cNvPr id="40" name="Straight Arrow Connector 39">
          <a:extLst>
            <a:ext uri="{FF2B5EF4-FFF2-40B4-BE49-F238E27FC236}">
              <a16:creationId xmlns:a16="http://schemas.microsoft.com/office/drawing/2014/main" id="{00000000-0008-0000-0100-000028000000}"/>
            </a:ext>
          </a:extLst>
        </xdr:cNvPr>
        <xdr:cNvCxnSpPr>
          <a:cxnSpLocks/>
          <a:stCxn id="39" idx="4"/>
        </xdr:cNvCxnSpPr>
      </xdr:nvCxnSpPr>
      <xdr:spPr>
        <a:xfrm>
          <a:off x="8703267" y="22571715"/>
          <a:ext cx="5572" cy="546167"/>
        </a:xfrm>
        <a:prstGeom prst="straightConnector1">
          <a:avLst/>
        </a:prstGeom>
        <a:ln w="38100">
          <a:solidFill>
            <a:srgbClr val="0099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43</xdr:col>
      <xdr:colOff>388287</xdr:colOff>
      <xdr:row>16</xdr:row>
      <xdr:rowOff>46745</xdr:rowOff>
    </xdr:from>
    <xdr:to>
      <xdr:col>45</xdr:col>
      <xdr:colOff>282202</xdr:colOff>
      <xdr:row>22</xdr:row>
      <xdr:rowOff>5924</xdr:rowOff>
    </xdr:to>
    <xdr:sp macro="" textlink="">
      <xdr:nvSpPr>
        <xdr:cNvPr id="41" name="Oval 40">
          <a:extLst>
            <a:ext uri="{FF2B5EF4-FFF2-40B4-BE49-F238E27FC236}">
              <a16:creationId xmlns:a16="http://schemas.microsoft.com/office/drawing/2014/main" id="{00000000-0008-0000-0100-000029000000}"/>
            </a:ext>
          </a:extLst>
        </xdr:cNvPr>
        <xdr:cNvSpPr/>
      </xdr:nvSpPr>
      <xdr:spPr>
        <a:xfrm>
          <a:off x="26359787" y="2904245"/>
          <a:ext cx="1100415" cy="1102179"/>
        </a:xfrm>
        <a:prstGeom prst="ellipse">
          <a:avLst/>
        </a:prstGeom>
        <a:solidFill>
          <a:srgbClr val="0070C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4</a:t>
          </a:r>
        </a:p>
      </xdr:txBody>
    </xdr:sp>
    <xdr:clientData/>
  </xdr:twoCellAnchor>
  <xdr:twoCellAnchor>
    <xdr:from>
      <xdr:col>41</xdr:col>
      <xdr:colOff>492125</xdr:colOff>
      <xdr:row>19</xdr:row>
      <xdr:rowOff>26335</xdr:rowOff>
    </xdr:from>
    <xdr:to>
      <xdr:col>43</xdr:col>
      <xdr:colOff>388287</xdr:colOff>
      <xdr:row>20</xdr:row>
      <xdr:rowOff>111125</xdr:rowOff>
    </xdr:to>
    <xdr:cxnSp macro="">
      <xdr:nvCxnSpPr>
        <xdr:cNvPr id="42" name="Straight Arrow Connector 41">
          <a:extLst>
            <a:ext uri="{FF2B5EF4-FFF2-40B4-BE49-F238E27FC236}">
              <a16:creationId xmlns:a16="http://schemas.microsoft.com/office/drawing/2014/main" id="{00000000-0008-0000-0100-00002A000000}"/>
            </a:ext>
          </a:extLst>
        </xdr:cNvPr>
        <xdr:cNvCxnSpPr>
          <a:stCxn id="41" idx="2"/>
          <a:endCxn id="49" idx="3"/>
        </xdr:cNvCxnSpPr>
      </xdr:nvCxnSpPr>
      <xdr:spPr>
        <a:xfrm flipH="1">
          <a:off x="27574875" y="3661710"/>
          <a:ext cx="1102662" cy="275290"/>
        </a:xfrm>
        <a:prstGeom prst="straightConnector1">
          <a:avLst/>
        </a:prstGeom>
        <a:ln w="38100" cap="flat" cmpd="sng" algn="ctr">
          <a:solidFill>
            <a:schemeClr val="accent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5</xdr:col>
      <xdr:colOff>285750</xdr:colOff>
      <xdr:row>144</xdr:row>
      <xdr:rowOff>154080</xdr:rowOff>
    </xdr:from>
    <xdr:to>
      <xdr:col>7</xdr:col>
      <xdr:colOff>163287</xdr:colOff>
      <xdr:row>150</xdr:row>
      <xdr:rowOff>113259</xdr:rowOff>
    </xdr:to>
    <xdr:sp macro="" textlink="">
      <xdr:nvSpPr>
        <xdr:cNvPr id="44" name="Oval 43">
          <a:extLst>
            <a:ext uri="{FF2B5EF4-FFF2-40B4-BE49-F238E27FC236}">
              <a16:creationId xmlns:a16="http://schemas.microsoft.com/office/drawing/2014/main" id="{00000000-0008-0000-0100-00002C000000}"/>
            </a:ext>
          </a:extLst>
        </xdr:cNvPr>
        <xdr:cNvSpPr/>
      </xdr:nvSpPr>
      <xdr:spPr>
        <a:xfrm>
          <a:off x="4159250" y="32380330"/>
          <a:ext cx="1084037" cy="1102179"/>
        </a:xfrm>
        <a:prstGeom prst="ellipse">
          <a:avLst/>
        </a:prstGeom>
        <a:solidFill>
          <a:srgbClr val="CC0099"/>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1</a:t>
          </a:r>
        </a:p>
      </xdr:txBody>
    </xdr:sp>
    <xdr:clientData/>
  </xdr:twoCellAnchor>
  <xdr:twoCellAnchor>
    <xdr:from>
      <xdr:col>6</xdr:col>
      <xdr:colOff>224518</xdr:colOff>
      <xdr:row>150</xdr:row>
      <xdr:rowOff>113259</xdr:rowOff>
    </xdr:from>
    <xdr:to>
      <xdr:col>6</xdr:col>
      <xdr:colOff>230091</xdr:colOff>
      <xdr:row>153</xdr:row>
      <xdr:rowOff>87925</xdr:rowOff>
    </xdr:to>
    <xdr:cxnSp macro="">
      <xdr:nvCxnSpPr>
        <xdr:cNvPr id="45" name="Straight Arrow Connector 44">
          <a:extLst>
            <a:ext uri="{FF2B5EF4-FFF2-40B4-BE49-F238E27FC236}">
              <a16:creationId xmlns:a16="http://schemas.microsoft.com/office/drawing/2014/main" id="{00000000-0008-0000-0100-00002D000000}"/>
            </a:ext>
          </a:extLst>
        </xdr:cNvPr>
        <xdr:cNvCxnSpPr>
          <a:stCxn id="44" idx="4"/>
        </xdr:cNvCxnSpPr>
      </xdr:nvCxnSpPr>
      <xdr:spPr>
        <a:xfrm>
          <a:off x="4701268" y="33482509"/>
          <a:ext cx="5573" cy="546166"/>
        </a:xfrm>
        <a:prstGeom prst="straightConnector1">
          <a:avLst/>
        </a:prstGeom>
        <a:ln w="38100">
          <a:solidFill>
            <a:srgbClr val="CC0099"/>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486523</xdr:colOff>
      <xdr:row>263</xdr:row>
      <xdr:rowOff>27617</xdr:rowOff>
    </xdr:from>
    <xdr:to>
      <xdr:col>10</xdr:col>
      <xdr:colOff>238125</xdr:colOff>
      <xdr:row>285</xdr:row>
      <xdr:rowOff>186766</xdr:rowOff>
    </xdr:to>
    <xdr:pic>
      <xdr:nvPicPr>
        <xdr:cNvPr id="58" name="Picture 57">
          <a:extLst>
            <a:ext uri="{FF2B5EF4-FFF2-40B4-BE49-F238E27FC236}">
              <a16:creationId xmlns:a16="http://schemas.microsoft.com/office/drawing/2014/main" id="{00000000-0008-0000-0100-00003A000000}"/>
            </a:ext>
          </a:extLst>
        </xdr:cNvPr>
        <xdr:cNvPicPr>
          <a:picLocks noChangeAspect="1"/>
        </xdr:cNvPicPr>
      </xdr:nvPicPr>
      <xdr:blipFill rotWithShape="1">
        <a:blip xmlns:r="http://schemas.openxmlformats.org/officeDocument/2006/relationships" r:embed="rId5"/>
        <a:srcRect b="51344"/>
        <a:stretch/>
      </xdr:blipFill>
      <xdr:spPr>
        <a:xfrm>
          <a:off x="486523" y="59558867"/>
          <a:ext cx="6641352" cy="4350149"/>
        </a:xfrm>
        <a:prstGeom prst="rect">
          <a:avLst/>
        </a:prstGeom>
      </xdr:spPr>
    </xdr:pic>
    <xdr:clientData/>
  </xdr:twoCellAnchor>
  <xdr:twoCellAnchor editAs="oneCell">
    <xdr:from>
      <xdr:col>17</xdr:col>
      <xdr:colOff>163501</xdr:colOff>
      <xdr:row>258</xdr:row>
      <xdr:rowOff>181492</xdr:rowOff>
    </xdr:from>
    <xdr:to>
      <xdr:col>28</xdr:col>
      <xdr:colOff>63500</xdr:colOff>
      <xdr:row>285</xdr:row>
      <xdr:rowOff>119548</xdr:rowOff>
    </xdr:to>
    <xdr:pic>
      <xdr:nvPicPr>
        <xdr:cNvPr id="59" name="Picture 58">
          <a:extLst>
            <a:ext uri="{FF2B5EF4-FFF2-40B4-BE49-F238E27FC236}">
              <a16:creationId xmlns:a16="http://schemas.microsoft.com/office/drawing/2014/main" id="{00000000-0008-0000-0100-00003B000000}"/>
            </a:ext>
          </a:extLst>
        </xdr:cNvPr>
        <xdr:cNvPicPr>
          <a:picLocks noChangeAspect="1"/>
        </xdr:cNvPicPr>
      </xdr:nvPicPr>
      <xdr:blipFill rotWithShape="1">
        <a:blip xmlns:r="http://schemas.openxmlformats.org/officeDocument/2006/relationships" r:embed="rId5"/>
        <a:srcRect t="48411"/>
        <a:stretch/>
      </xdr:blipFill>
      <xdr:spPr>
        <a:xfrm>
          <a:off x="11545876" y="58760242"/>
          <a:ext cx="7329499" cy="5081556"/>
        </a:xfrm>
        <a:prstGeom prst="rect">
          <a:avLst/>
        </a:prstGeom>
      </xdr:spPr>
    </xdr:pic>
    <xdr:clientData/>
  </xdr:twoCellAnchor>
  <xdr:twoCellAnchor>
    <xdr:from>
      <xdr:col>6</xdr:col>
      <xdr:colOff>11206</xdr:colOff>
      <xdr:row>258</xdr:row>
      <xdr:rowOff>123265</xdr:rowOff>
    </xdr:from>
    <xdr:to>
      <xdr:col>7</xdr:col>
      <xdr:colOff>493860</xdr:colOff>
      <xdr:row>264</xdr:row>
      <xdr:rowOff>82444</xdr:rowOff>
    </xdr:to>
    <xdr:sp macro="" textlink="">
      <xdr:nvSpPr>
        <xdr:cNvPr id="60" name="Oval 59">
          <a:extLst>
            <a:ext uri="{FF2B5EF4-FFF2-40B4-BE49-F238E27FC236}">
              <a16:creationId xmlns:a16="http://schemas.microsoft.com/office/drawing/2014/main" id="{00000000-0008-0000-0100-00003C000000}"/>
            </a:ext>
          </a:extLst>
        </xdr:cNvPr>
        <xdr:cNvSpPr/>
      </xdr:nvSpPr>
      <xdr:spPr>
        <a:xfrm>
          <a:off x="3859306" y="39067815"/>
          <a:ext cx="1124004" cy="1064079"/>
        </a:xfrm>
        <a:prstGeom prst="ellipse">
          <a:avLst/>
        </a:prstGeom>
        <a:solidFill>
          <a:srgbClr val="FFCC99"/>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1</a:t>
          </a:r>
        </a:p>
      </xdr:txBody>
    </xdr:sp>
    <xdr:clientData/>
  </xdr:twoCellAnchor>
  <xdr:twoCellAnchor>
    <xdr:from>
      <xdr:col>2</xdr:col>
      <xdr:colOff>904875</xdr:colOff>
      <xdr:row>264</xdr:row>
      <xdr:rowOff>82444</xdr:rowOff>
    </xdr:from>
    <xdr:to>
      <xdr:col>6</xdr:col>
      <xdr:colOff>554158</xdr:colOff>
      <xdr:row>282</xdr:row>
      <xdr:rowOff>31750</xdr:rowOff>
    </xdr:to>
    <xdr:cxnSp macro="">
      <xdr:nvCxnSpPr>
        <xdr:cNvPr id="61" name="Straight Arrow Connector 60">
          <a:extLst>
            <a:ext uri="{FF2B5EF4-FFF2-40B4-BE49-F238E27FC236}">
              <a16:creationId xmlns:a16="http://schemas.microsoft.com/office/drawing/2014/main" id="{00000000-0008-0000-0100-00003D000000}"/>
            </a:ext>
          </a:extLst>
        </xdr:cNvPr>
        <xdr:cNvCxnSpPr>
          <a:stCxn id="60" idx="4"/>
        </xdr:cNvCxnSpPr>
      </xdr:nvCxnSpPr>
      <xdr:spPr>
        <a:xfrm flipH="1">
          <a:off x="2635250" y="59804194"/>
          <a:ext cx="2395658" cy="3378306"/>
        </a:xfrm>
        <a:prstGeom prst="straightConnector1">
          <a:avLst/>
        </a:prstGeom>
        <a:ln w="38100">
          <a:solidFill>
            <a:srgbClr val="FFCC99"/>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323289</xdr:colOff>
      <xdr:row>261</xdr:row>
      <xdr:rowOff>15874</xdr:rowOff>
    </xdr:from>
    <xdr:to>
      <xdr:col>16</xdr:col>
      <xdr:colOff>301625</xdr:colOff>
      <xdr:row>266</xdr:row>
      <xdr:rowOff>20997</xdr:rowOff>
    </xdr:to>
    <xdr:sp macro="" textlink="">
      <xdr:nvSpPr>
        <xdr:cNvPr id="62" name="Oval 61">
          <a:extLst>
            <a:ext uri="{FF2B5EF4-FFF2-40B4-BE49-F238E27FC236}">
              <a16:creationId xmlns:a16="http://schemas.microsoft.com/office/drawing/2014/main" id="{00000000-0008-0000-0100-00003E000000}"/>
            </a:ext>
          </a:extLst>
        </xdr:cNvPr>
        <xdr:cNvSpPr/>
      </xdr:nvSpPr>
      <xdr:spPr>
        <a:xfrm>
          <a:off x="9626039" y="59166124"/>
          <a:ext cx="1184836" cy="957623"/>
        </a:xfrm>
        <a:prstGeom prst="ellipse">
          <a:avLst/>
        </a:prstGeom>
        <a:solidFill>
          <a:srgbClr val="0099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2a</a:t>
          </a:r>
        </a:p>
      </xdr:txBody>
    </xdr:sp>
    <xdr:clientData/>
  </xdr:twoCellAnchor>
  <xdr:twoCellAnchor>
    <xdr:from>
      <xdr:col>16</xdr:col>
      <xdr:colOff>311711</xdr:colOff>
      <xdr:row>270</xdr:row>
      <xdr:rowOff>174625</xdr:rowOff>
    </xdr:from>
    <xdr:to>
      <xdr:col>18</xdr:col>
      <xdr:colOff>31750</xdr:colOff>
      <xdr:row>271</xdr:row>
      <xdr:rowOff>161312</xdr:rowOff>
    </xdr:to>
    <xdr:cxnSp macro="">
      <xdr:nvCxnSpPr>
        <xdr:cNvPr id="63" name="Straight Arrow Connector 62">
          <a:extLst>
            <a:ext uri="{FF2B5EF4-FFF2-40B4-BE49-F238E27FC236}">
              <a16:creationId xmlns:a16="http://schemas.microsoft.com/office/drawing/2014/main" id="{00000000-0008-0000-0100-00003F000000}"/>
            </a:ext>
          </a:extLst>
        </xdr:cNvPr>
        <xdr:cNvCxnSpPr>
          <a:stCxn id="211" idx="6"/>
        </xdr:cNvCxnSpPr>
      </xdr:nvCxnSpPr>
      <xdr:spPr>
        <a:xfrm flipV="1">
          <a:off x="10820961" y="61039375"/>
          <a:ext cx="1196414" cy="177187"/>
        </a:xfrm>
        <a:prstGeom prst="straightConnector1">
          <a:avLst/>
        </a:prstGeom>
        <a:ln w="38100">
          <a:solidFill>
            <a:srgbClr val="0099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595313</xdr:colOff>
      <xdr:row>264</xdr:row>
      <xdr:rowOff>31750</xdr:rowOff>
    </xdr:from>
    <xdr:to>
      <xdr:col>28</xdr:col>
      <xdr:colOff>254000</xdr:colOff>
      <xdr:row>277</xdr:row>
      <xdr:rowOff>31750</xdr:rowOff>
    </xdr:to>
    <xdr:cxnSp macro="">
      <xdr:nvCxnSpPr>
        <xdr:cNvPr id="64" name="Straight Arrow Connector 63">
          <a:extLst>
            <a:ext uri="{FF2B5EF4-FFF2-40B4-BE49-F238E27FC236}">
              <a16:creationId xmlns:a16="http://schemas.microsoft.com/office/drawing/2014/main" id="{00000000-0008-0000-0100-000040000000}"/>
            </a:ext>
          </a:extLst>
        </xdr:cNvPr>
        <xdr:cNvCxnSpPr>
          <a:endCxn id="214" idx="0"/>
        </xdr:cNvCxnSpPr>
      </xdr:nvCxnSpPr>
      <xdr:spPr>
        <a:xfrm flipH="1">
          <a:off x="12580938" y="59753500"/>
          <a:ext cx="6484937" cy="2476500"/>
        </a:xfrm>
        <a:prstGeom prst="straightConnector1">
          <a:avLst/>
        </a:prstGeom>
        <a:ln w="38100">
          <a:solidFill>
            <a:srgbClr val="0099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301625</xdr:colOff>
      <xdr:row>261</xdr:row>
      <xdr:rowOff>119063</xdr:rowOff>
    </xdr:from>
    <xdr:to>
      <xdr:col>17</xdr:col>
      <xdr:colOff>603249</xdr:colOff>
      <xdr:row>263</xdr:row>
      <xdr:rowOff>113686</xdr:rowOff>
    </xdr:to>
    <xdr:cxnSp macro="">
      <xdr:nvCxnSpPr>
        <xdr:cNvPr id="65" name="Straight Arrow Connector 64">
          <a:extLst>
            <a:ext uri="{FF2B5EF4-FFF2-40B4-BE49-F238E27FC236}">
              <a16:creationId xmlns:a16="http://schemas.microsoft.com/office/drawing/2014/main" id="{00000000-0008-0000-0100-000041000000}"/>
            </a:ext>
          </a:extLst>
        </xdr:cNvPr>
        <xdr:cNvCxnSpPr>
          <a:stCxn id="62" idx="6"/>
          <a:endCxn id="204" idx="1"/>
        </xdr:cNvCxnSpPr>
      </xdr:nvCxnSpPr>
      <xdr:spPr>
        <a:xfrm flipV="1">
          <a:off x="10810875" y="59269313"/>
          <a:ext cx="1174749" cy="375623"/>
        </a:xfrm>
        <a:prstGeom prst="straightConnector1">
          <a:avLst/>
        </a:prstGeom>
        <a:ln w="38100">
          <a:solidFill>
            <a:srgbClr val="0099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222250</xdr:colOff>
      <xdr:row>15</xdr:row>
      <xdr:rowOff>127000</xdr:rowOff>
    </xdr:from>
    <xdr:to>
      <xdr:col>41</xdr:col>
      <xdr:colOff>492125</xdr:colOff>
      <xdr:row>25</xdr:row>
      <xdr:rowOff>95250</xdr:rowOff>
    </xdr:to>
    <xdr:sp macro="" textlink="">
      <xdr:nvSpPr>
        <xdr:cNvPr id="49" name="Rectangle 48">
          <a:extLst>
            <a:ext uri="{FF2B5EF4-FFF2-40B4-BE49-F238E27FC236}">
              <a16:creationId xmlns:a16="http://schemas.microsoft.com/office/drawing/2014/main" id="{00000000-0008-0000-0100-000031000000}"/>
            </a:ext>
          </a:extLst>
        </xdr:cNvPr>
        <xdr:cNvSpPr/>
      </xdr:nvSpPr>
      <xdr:spPr>
        <a:xfrm>
          <a:off x="20843875" y="3000375"/>
          <a:ext cx="6731000" cy="1873250"/>
        </a:xfrm>
        <a:prstGeom prst="rect">
          <a:avLst/>
        </a:prstGeom>
        <a:noFill/>
        <a:ln w="28575">
          <a:solidFill>
            <a:schemeClr val="accent1">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30</xdr:col>
      <xdr:colOff>428625</xdr:colOff>
      <xdr:row>1</xdr:row>
      <xdr:rowOff>95250</xdr:rowOff>
    </xdr:from>
    <xdr:to>
      <xdr:col>32</xdr:col>
      <xdr:colOff>322540</xdr:colOff>
      <xdr:row>7</xdr:row>
      <xdr:rowOff>54429</xdr:rowOff>
    </xdr:to>
    <xdr:sp macro="" textlink="">
      <xdr:nvSpPr>
        <xdr:cNvPr id="54" name="Oval 53">
          <a:extLst>
            <a:ext uri="{FF2B5EF4-FFF2-40B4-BE49-F238E27FC236}">
              <a16:creationId xmlns:a16="http://schemas.microsoft.com/office/drawing/2014/main" id="{00000000-0008-0000-0100-000036000000}"/>
            </a:ext>
          </a:extLst>
        </xdr:cNvPr>
        <xdr:cNvSpPr/>
      </xdr:nvSpPr>
      <xdr:spPr>
        <a:xfrm>
          <a:off x="19145250" y="95250"/>
          <a:ext cx="1100415" cy="1102179"/>
        </a:xfrm>
        <a:prstGeom prst="ellipse">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5</a:t>
          </a:r>
        </a:p>
      </xdr:txBody>
    </xdr:sp>
    <xdr:clientData/>
  </xdr:twoCellAnchor>
  <xdr:twoCellAnchor>
    <xdr:from>
      <xdr:col>31</xdr:col>
      <xdr:colOff>372412</xdr:colOff>
      <xdr:row>7</xdr:row>
      <xdr:rowOff>31750</xdr:rowOff>
    </xdr:from>
    <xdr:to>
      <xdr:col>31</xdr:col>
      <xdr:colOff>381000</xdr:colOff>
      <xdr:row>10</xdr:row>
      <xdr:rowOff>127000</xdr:rowOff>
    </xdr:to>
    <xdr:cxnSp macro="">
      <xdr:nvCxnSpPr>
        <xdr:cNvPr id="71" name="Straight Arrow Connector 70">
          <a:extLst>
            <a:ext uri="{FF2B5EF4-FFF2-40B4-BE49-F238E27FC236}">
              <a16:creationId xmlns:a16="http://schemas.microsoft.com/office/drawing/2014/main" id="{00000000-0008-0000-0100-000047000000}"/>
            </a:ext>
          </a:extLst>
        </xdr:cNvPr>
        <xdr:cNvCxnSpPr/>
      </xdr:nvCxnSpPr>
      <xdr:spPr>
        <a:xfrm>
          <a:off x="19692287" y="1174750"/>
          <a:ext cx="8588" cy="666750"/>
        </a:xfrm>
        <a:prstGeom prst="straightConnector1">
          <a:avLst/>
        </a:prstGeom>
        <a:ln w="38100" cap="flat" cmpd="sng" algn="ctr">
          <a:solidFill>
            <a:srgbClr val="00B05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19</xdr:col>
      <xdr:colOff>142875</xdr:colOff>
      <xdr:row>72</xdr:row>
      <xdr:rowOff>174625</xdr:rowOff>
    </xdr:from>
    <xdr:to>
      <xdr:col>20</xdr:col>
      <xdr:colOff>222250</xdr:colOff>
      <xdr:row>80</xdr:row>
      <xdr:rowOff>0</xdr:rowOff>
    </xdr:to>
    <xdr:sp macro="" textlink="">
      <xdr:nvSpPr>
        <xdr:cNvPr id="79" name="Rectangle 78">
          <a:extLst>
            <a:ext uri="{FF2B5EF4-FFF2-40B4-BE49-F238E27FC236}">
              <a16:creationId xmlns:a16="http://schemas.microsoft.com/office/drawing/2014/main" id="{00000000-0008-0000-0100-00004F000000}"/>
            </a:ext>
          </a:extLst>
        </xdr:cNvPr>
        <xdr:cNvSpPr/>
      </xdr:nvSpPr>
      <xdr:spPr>
        <a:xfrm>
          <a:off x="12588875" y="15890875"/>
          <a:ext cx="1301750" cy="1349375"/>
        </a:xfrm>
        <a:prstGeom prst="rect">
          <a:avLst/>
        </a:prstGeom>
        <a:noFill/>
        <a:ln w="28575">
          <a:solidFill>
            <a:srgbClr val="CC009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ln>
              <a:solidFill>
                <a:srgbClr val="CC0099"/>
              </a:solidFill>
            </a:ln>
            <a:noFill/>
          </a:endParaRPr>
        </a:p>
      </xdr:txBody>
    </xdr:sp>
    <xdr:clientData/>
  </xdr:twoCellAnchor>
  <xdr:twoCellAnchor>
    <xdr:from>
      <xdr:col>60</xdr:col>
      <xdr:colOff>31750</xdr:colOff>
      <xdr:row>56</xdr:row>
      <xdr:rowOff>31750</xdr:rowOff>
    </xdr:from>
    <xdr:to>
      <xdr:col>61</xdr:col>
      <xdr:colOff>31749</xdr:colOff>
      <xdr:row>75</xdr:row>
      <xdr:rowOff>111125</xdr:rowOff>
    </xdr:to>
    <xdr:sp macro="" textlink="">
      <xdr:nvSpPr>
        <xdr:cNvPr id="85" name="Rectangle 84">
          <a:extLst>
            <a:ext uri="{FF2B5EF4-FFF2-40B4-BE49-F238E27FC236}">
              <a16:creationId xmlns:a16="http://schemas.microsoft.com/office/drawing/2014/main" id="{00000000-0008-0000-0100-000055000000}"/>
            </a:ext>
          </a:extLst>
        </xdr:cNvPr>
        <xdr:cNvSpPr/>
      </xdr:nvSpPr>
      <xdr:spPr>
        <a:xfrm>
          <a:off x="38433375" y="12700000"/>
          <a:ext cx="888999" cy="3698875"/>
        </a:xfrm>
        <a:prstGeom prst="rect">
          <a:avLst/>
        </a:prstGeom>
        <a:noFill/>
        <a:ln w="38100">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58</xdr:col>
      <xdr:colOff>15874</xdr:colOff>
      <xdr:row>46</xdr:row>
      <xdr:rowOff>571500</xdr:rowOff>
    </xdr:from>
    <xdr:to>
      <xdr:col>59</xdr:col>
      <xdr:colOff>507999</xdr:colOff>
      <xdr:row>52</xdr:row>
      <xdr:rowOff>0</xdr:rowOff>
    </xdr:to>
    <xdr:sp macro="" textlink="">
      <xdr:nvSpPr>
        <xdr:cNvPr id="87" name="Oval 86">
          <a:extLst>
            <a:ext uri="{FF2B5EF4-FFF2-40B4-BE49-F238E27FC236}">
              <a16:creationId xmlns:a16="http://schemas.microsoft.com/office/drawing/2014/main" id="{00000000-0008-0000-0100-000057000000}"/>
            </a:ext>
          </a:extLst>
        </xdr:cNvPr>
        <xdr:cNvSpPr/>
      </xdr:nvSpPr>
      <xdr:spPr>
        <a:xfrm>
          <a:off x="37210999" y="10668000"/>
          <a:ext cx="1095375" cy="1095375"/>
        </a:xfrm>
        <a:prstGeom prst="ellipse">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4a</a:t>
          </a:r>
        </a:p>
      </xdr:txBody>
    </xdr:sp>
    <xdr:clientData/>
  </xdr:twoCellAnchor>
  <xdr:twoCellAnchor>
    <xdr:from>
      <xdr:col>60</xdr:col>
      <xdr:colOff>238125</xdr:colOff>
      <xdr:row>47</xdr:row>
      <xdr:rowOff>174625</xdr:rowOff>
    </xdr:from>
    <xdr:to>
      <xdr:col>61</xdr:col>
      <xdr:colOff>444500</xdr:colOff>
      <xdr:row>52</xdr:row>
      <xdr:rowOff>0</xdr:rowOff>
    </xdr:to>
    <xdr:sp macro="" textlink="">
      <xdr:nvSpPr>
        <xdr:cNvPr id="90" name="Oval 89">
          <a:extLst>
            <a:ext uri="{FF2B5EF4-FFF2-40B4-BE49-F238E27FC236}">
              <a16:creationId xmlns:a16="http://schemas.microsoft.com/office/drawing/2014/main" id="{00000000-0008-0000-0100-00005A000000}"/>
            </a:ext>
          </a:extLst>
        </xdr:cNvPr>
        <xdr:cNvSpPr/>
      </xdr:nvSpPr>
      <xdr:spPr>
        <a:xfrm>
          <a:off x="38639750" y="10969625"/>
          <a:ext cx="1095375" cy="793750"/>
        </a:xfrm>
        <a:prstGeom prst="ellipse">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4b</a:t>
          </a:r>
        </a:p>
      </xdr:txBody>
    </xdr:sp>
    <xdr:clientData/>
  </xdr:twoCellAnchor>
  <xdr:twoCellAnchor>
    <xdr:from>
      <xdr:col>60</xdr:col>
      <xdr:colOff>476250</xdr:colOff>
      <xdr:row>52</xdr:row>
      <xdr:rowOff>0</xdr:rowOff>
    </xdr:from>
    <xdr:to>
      <xdr:col>60</xdr:col>
      <xdr:colOff>785813</xdr:colOff>
      <xdr:row>56</xdr:row>
      <xdr:rowOff>31750</xdr:rowOff>
    </xdr:to>
    <xdr:cxnSp macro="">
      <xdr:nvCxnSpPr>
        <xdr:cNvPr id="91" name="Straight Arrow Connector 90">
          <a:extLst>
            <a:ext uri="{FF2B5EF4-FFF2-40B4-BE49-F238E27FC236}">
              <a16:creationId xmlns:a16="http://schemas.microsoft.com/office/drawing/2014/main" id="{00000000-0008-0000-0100-00005B000000}"/>
            </a:ext>
          </a:extLst>
        </xdr:cNvPr>
        <xdr:cNvCxnSpPr>
          <a:stCxn id="90" idx="4"/>
          <a:endCxn id="85" idx="0"/>
        </xdr:cNvCxnSpPr>
      </xdr:nvCxnSpPr>
      <xdr:spPr>
        <a:xfrm flipH="1">
          <a:off x="38877875" y="11763375"/>
          <a:ext cx="309563" cy="936625"/>
        </a:xfrm>
        <a:prstGeom prst="straightConnector1">
          <a:avLst/>
        </a:prstGeom>
        <a:ln w="38100">
          <a:solidFill>
            <a:schemeClr val="accent6">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238125</xdr:colOff>
      <xdr:row>46</xdr:row>
      <xdr:rowOff>666750</xdr:rowOff>
    </xdr:from>
    <xdr:to>
      <xdr:col>64</xdr:col>
      <xdr:colOff>127000</xdr:colOff>
      <xdr:row>50</xdr:row>
      <xdr:rowOff>174625</xdr:rowOff>
    </xdr:to>
    <xdr:sp macro="" textlink="">
      <xdr:nvSpPr>
        <xdr:cNvPr id="94" name="Oval 93">
          <a:extLst>
            <a:ext uri="{FF2B5EF4-FFF2-40B4-BE49-F238E27FC236}">
              <a16:creationId xmlns:a16="http://schemas.microsoft.com/office/drawing/2014/main" id="{00000000-0008-0000-0100-00005E000000}"/>
            </a:ext>
          </a:extLst>
        </xdr:cNvPr>
        <xdr:cNvSpPr/>
      </xdr:nvSpPr>
      <xdr:spPr>
        <a:xfrm>
          <a:off x="40132000" y="10763250"/>
          <a:ext cx="1095375" cy="793750"/>
        </a:xfrm>
        <a:prstGeom prst="ellipse">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4c</a:t>
          </a:r>
        </a:p>
      </xdr:txBody>
    </xdr:sp>
    <xdr:clientData/>
  </xdr:twoCellAnchor>
  <xdr:twoCellAnchor>
    <xdr:from>
      <xdr:col>53</xdr:col>
      <xdr:colOff>539750</xdr:colOff>
      <xdr:row>59</xdr:row>
      <xdr:rowOff>174625</xdr:rowOff>
    </xdr:from>
    <xdr:to>
      <xdr:col>55</xdr:col>
      <xdr:colOff>78431</xdr:colOff>
      <xdr:row>62</xdr:row>
      <xdr:rowOff>150179</xdr:rowOff>
    </xdr:to>
    <xdr:sp macro="" textlink="">
      <xdr:nvSpPr>
        <xdr:cNvPr id="103" name="Star: 5 Points 102">
          <a:extLst>
            <a:ext uri="{FF2B5EF4-FFF2-40B4-BE49-F238E27FC236}">
              <a16:creationId xmlns:a16="http://schemas.microsoft.com/office/drawing/2014/main" id="{00000000-0008-0000-0100-000067000000}"/>
            </a:ext>
          </a:extLst>
        </xdr:cNvPr>
        <xdr:cNvSpPr/>
      </xdr:nvSpPr>
      <xdr:spPr>
        <a:xfrm>
          <a:off x="34718625" y="13414375"/>
          <a:ext cx="745181" cy="547054"/>
        </a:xfrm>
        <a:prstGeom prst="star5">
          <a:avLst/>
        </a:prstGeom>
        <a:solidFill>
          <a:srgbClr val="00B05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editAs="oneCell">
    <xdr:from>
      <xdr:col>0</xdr:col>
      <xdr:colOff>288810</xdr:colOff>
      <xdr:row>98</xdr:row>
      <xdr:rowOff>148316</xdr:rowOff>
    </xdr:from>
    <xdr:to>
      <xdr:col>23</xdr:col>
      <xdr:colOff>367231</xdr:colOff>
      <xdr:row>126</xdr:row>
      <xdr:rowOff>127000</xdr:rowOff>
    </xdr:to>
    <xdr:pic>
      <xdr:nvPicPr>
        <xdr:cNvPr id="104" name="Picture 103">
          <a:extLst>
            <a:ext uri="{FF2B5EF4-FFF2-40B4-BE49-F238E27FC236}">
              <a16:creationId xmlns:a16="http://schemas.microsoft.com/office/drawing/2014/main" id="{00000000-0008-0000-0100-000068000000}"/>
            </a:ext>
          </a:extLst>
        </xdr:cNvPr>
        <xdr:cNvPicPr>
          <a:picLocks noChangeAspect="1"/>
        </xdr:cNvPicPr>
      </xdr:nvPicPr>
      <xdr:blipFill>
        <a:blip xmlns:r="http://schemas.openxmlformats.org/officeDocument/2006/relationships" r:embed="rId6"/>
        <a:stretch>
          <a:fillRect/>
        </a:stretch>
      </xdr:blipFill>
      <xdr:spPr>
        <a:xfrm>
          <a:off x="288810" y="23087691"/>
          <a:ext cx="15874046" cy="5312684"/>
        </a:xfrm>
        <a:prstGeom prst="rect">
          <a:avLst/>
        </a:prstGeom>
      </xdr:spPr>
    </xdr:pic>
    <xdr:clientData/>
  </xdr:twoCellAnchor>
  <xdr:twoCellAnchor editAs="oneCell">
    <xdr:from>
      <xdr:col>0</xdr:col>
      <xdr:colOff>571499</xdr:colOff>
      <xdr:row>153</xdr:row>
      <xdr:rowOff>95250</xdr:rowOff>
    </xdr:from>
    <xdr:to>
      <xdr:col>13</xdr:col>
      <xdr:colOff>66290</xdr:colOff>
      <xdr:row>166</xdr:row>
      <xdr:rowOff>148911</xdr:rowOff>
    </xdr:to>
    <xdr:pic>
      <xdr:nvPicPr>
        <xdr:cNvPr id="106" name="Picture 105">
          <a:extLst>
            <a:ext uri="{FF2B5EF4-FFF2-40B4-BE49-F238E27FC236}">
              <a16:creationId xmlns:a16="http://schemas.microsoft.com/office/drawing/2014/main" id="{00000000-0008-0000-0100-00006A000000}"/>
            </a:ext>
          </a:extLst>
        </xdr:cNvPr>
        <xdr:cNvPicPr>
          <a:picLocks noChangeAspect="1"/>
        </xdr:cNvPicPr>
      </xdr:nvPicPr>
      <xdr:blipFill>
        <a:blip xmlns:r="http://schemas.openxmlformats.org/officeDocument/2006/relationships" r:embed="rId7"/>
        <a:stretch>
          <a:fillRect/>
        </a:stretch>
      </xdr:blipFill>
      <xdr:spPr>
        <a:xfrm>
          <a:off x="571499" y="34036000"/>
          <a:ext cx="8194291" cy="2784161"/>
        </a:xfrm>
        <a:prstGeom prst="rect">
          <a:avLst/>
        </a:prstGeom>
      </xdr:spPr>
    </xdr:pic>
    <xdr:clientData/>
  </xdr:twoCellAnchor>
  <xdr:twoCellAnchor>
    <xdr:from>
      <xdr:col>0</xdr:col>
      <xdr:colOff>0</xdr:colOff>
      <xdr:row>152</xdr:row>
      <xdr:rowOff>95250</xdr:rowOff>
    </xdr:from>
    <xdr:to>
      <xdr:col>1</xdr:col>
      <xdr:colOff>873125</xdr:colOff>
      <xdr:row>156</xdr:row>
      <xdr:rowOff>117929</xdr:rowOff>
    </xdr:to>
    <xdr:sp macro="" textlink="">
      <xdr:nvSpPr>
        <xdr:cNvPr id="107" name="Oval 106">
          <a:extLst>
            <a:ext uri="{FF2B5EF4-FFF2-40B4-BE49-F238E27FC236}">
              <a16:creationId xmlns:a16="http://schemas.microsoft.com/office/drawing/2014/main" id="{00000000-0008-0000-0100-00006B000000}"/>
            </a:ext>
          </a:extLst>
        </xdr:cNvPr>
        <xdr:cNvSpPr/>
      </xdr:nvSpPr>
      <xdr:spPr>
        <a:xfrm>
          <a:off x="0" y="33845500"/>
          <a:ext cx="1476375" cy="784679"/>
        </a:xfrm>
        <a:prstGeom prst="ellipse">
          <a:avLst/>
        </a:prstGeom>
        <a:solidFill>
          <a:srgbClr val="CC0099"/>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1a</a:t>
          </a:r>
        </a:p>
      </xdr:txBody>
    </xdr:sp>
    <xdr:clientData/>
  </xdr:twoCellAnchor>
  <xdr:twoCellAnchor>
    <xdr:from>
      <xdr:col>0</xdr:col>
      <xdr:colOff>476250</xdr:colOff>
      <xdr:row>156</xdr:row>
      <xdr:rowOff>117929</xdr:rowOff>
    </xdr:from>
    <xdr:to>
      <xdr:col>1</xdr:col>
      <xdr:colOff>190500</xdr:colOff>
      <xdr:row>162</xdr:row>
      <xdr:rowOff>15875</xdr:rowOff>
    </xdr:to>
    <xdr:cxnSp macro="">
      <xdr:nvCxnSpPr>
        <xdr:cNvPr id="108" name="Straight Arrow Connector 107">
          <a:extLst>
            <a:ext uri="{FF2B5EF4-FFF2-40B4-BE49-F238E27FC236}">
              <a16:creationId xmlns:a16="http://schemas.microsoft.com/office/drawing/2014/main" id="{00000000-0008-0000-0100-00006C000000}"/>
            </a:ext>
          </a:extLst>
        </xdr:cNvPr>
        <xdr:cNvCxnSpPr>
          <a:stCxn id="107" idx="4"/>
        </xdr:cNvCxnSpPr>
      </xdr:nvCxnSpPr>
      <xdr:spPr>
        <a:xfrm>
          <a:off x="476250" y="34630179"/>
          <a:ext cx="317500" cy="1040946"/>
        </a:xfrm>
        <a:prstGeom prst="straightConnector1">
          <a:avLst/>
        </a:prstGeom>
        <a:ln w="38100">
          <a:solidFill>
            <a:srgbClr val="CC0099"/>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95250</xdr:colOff>
      <xdr:row>162</xdr:row>
      <xdr:rowOff>95250</xdr:rowOff>
    </xdr:from>
    <xdr:to>
      <xdr:col>2</xdr:col>
      <xdr:colOff>904875</xdr:colOff>
      <xdr:row>164</xdr:row>
      <xdr:rowOff>63500</xdr:rowOff>
    </xdr:to>
    <xdr:sp macro="" textlink="">
      <xdr:nvSpPr>
        <xdr:cNvPr id="110" name="Rectangle 109">
          <a:extLst>
            <a:ext uri="{FF2B5EF4-FFF2-40B4-BE49-F238E27FC236}">
              <a16:creationId xmlns:a16="http://schemas.microsoft.com/office/drawing/2014/main" id="{00000000-0008-0000-0100-00006E000000}"/>
            </a:ext>
          </a:extLst>
        </xdr:cNvPr>
        <xdr:cNvSpPr/>
      </xdr:nvSpPr>
      <xdr:spPr>
        <a:xfrm>
          <a:off x="698500" y="35750500"/>
          <a:ext cx="1936750" cy="349250"/>
        </a:xfrm>
        <a:prstGeom prst="rect">
          <a:avLst/>
        </a:prstGeom>
        <a:noFill/>
        <a:ln>
          <a:solidFill>
            <a:srgbClr val="CC0099"/>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28</xdr:col>
      <xdr:colOff>285751</xdr:colOff>
      <xdr:row>140</xdr:row>
      <xdr:rowOff>63499</xdr:rowOff>
    </xdr:from>
    <xdr:to>
      <xdr:col>30</xdr:col>
      <xdr:colOff>127001</xdr:colOff>
      <xdr:row>144</xdr:row>
      <xdr:rowOff>117928</xdr:rowOff>
    </xdr:to>
    <xdr:sp macro="" textlink="">
      <xdr:nvSpPr>
        <xdr:cNvPr id="113" name="Oval 112">
          <a:extLst>
            <a:ext uri="{FF2B5EF4-FFF2-40B4-BE49-F238E27FC236}">
              <a16:creationId xmlns:a16="http://schemas.microsoft.com/office/drawing/2014/main" id="{00000000-0008-0000-0100-000071000000}"/>
            </a:ext>
          </a:extLst>
        </xdr:cNvPr>
        <xdr:cNvSpPr/>
      </xdr:nvSpPr>
      <xdr:spPr>
        <a:xfrm>
          <a:off x="19097626" y="31527749"/>
          <a:ext cx="1047750" cy="816429"/>
        </a:xfrm>
        <a:prstGeom prst="ellipse">
          <a:avLst/>
        </a:prstGeom>
        <a:solidFill>
          <a:schemeClr val="accent1">
            <a:lumMod val="60000"/>
            <a:lumOff val="40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2a</a:t>
          </a:r>
        </a:p>
      </xdr:txBody>
    </xdr:sp>
    <xdr:clientData/>
  </xdr:twoCellAnchor>
  <xdr:twoCellAnchor editAs="oneCell">
    <xdr:from>
      <xdr:col>17</xdr:col>
      <xdr:colOff>571500</xdr:colOff>
      <xdr:row>145</xdr:row>
      <xdr:rowOff>0</xdr:rowOff>
    </xdr:from>
    <xdr:to>
      <xdr:col>32</xdr:col>
      <xdr:colOff>285750</xdr:colOff>
      <xdr:row>172</xdr:row>
      <xdr:rowOff>190741</xdr:rowOff>
    </xdr:to>
    <xdr:pic>
      <xdr:nvPicPr>
        <xdr:cNvPr id="119" name="Picture 118">
          <a:extLst>
            <a:ext uri="{FF2B5EF4-FFF2-40B4-BE49-F238E27FC236}">
              <a16:creationId xmlns:a16="http://schemas.microsoft.com/office/drawing/2014/main" id="{00000000-0008-0000-0100-000077000000}"/>
            </a:ext>
          </a:extLst>
        </xdr:cNvPr>
        <xdr:cNvPicPr>
          <a:picLocks noChangeAspect="1"/>
        </xdr:cNvPicPr>
      </xdr:nvPicPr>
      <xdr:blipFill>
        <a:blip xmlns:r="http://schemas.openxmlformats.org/officeDocument/2006/relationships" r:embed="rId8"/>
        <a:stretch>
          <a:fillRect/>
        </a:stretch>
      </xdr:blipFill>
      <xdr:spPr>
        <a:xfrm>
          <a:off x="11953875" y="32416750"/>
          <a:ext cx="9556750" cy="6127991"/>
        </a:xfrm>
        <a:prstGeom prst="rect">
          <a:avLst/>
        </a:prstGeom>
      </xdr:spPr>
    </xdr:pic>
    <xdr:clientData/>
  </xdr:twoCellAnchor>
  <xdr:twoCellAnchor>
    <xdr:from>
      <xdr:col>17</xdr:col>
      <xdr:colOff>507999</xdr:colOff>
      <xdr:row>145</xdr:row>
      <xdr:rowOff>31750</xdr:rowOff>
    </xdr:from>
    <xdr:to>
      <xdr:col>33</xdr:col>
      <xdr:colOff>15874</xdr:colOff>
      <xdr:row>159</xdr:row>
      <xdr:rowOff>31750</xdr:rowOff>
    </xdr:to>
    <xdr:sp macro="" textlink="">
      <xdr:nvSpPr>
        <xdr:cNvPr id="114" name="Rectangle 113">
          <a:extLst>
            <a:ext uri="{FF2B5EF4-FFF2-40B4-BE49-F238E27FC236}">
              <a16:creationId xmlns:a16="http://schemas.microsoft.com/office/drawing/2014/main" id="{00000000-0008-0000-0100-000072000000}"/>
            </a:ext>
          </a:extLst>
        </xdr:cNvPr>
        <xdr:cNvSpPr/>
      </xdr:nvSpPr>
      <xdr:spPr>
        <a:xfrm>
          <a:off x="11890374" y="32448500"/>
          <a:ext cx="9953625" cy="2667000"/>
        </a:xfrm>
        <a:prstGeom prst="rect">
          <a:avLst/>
        </a:prstGeom>
        <a:noFill/>
        <a:ln w="38100">
          <a:solidFill>
            <a:schemeClr val="accent1">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29</xdr:col>
      <xdr:colOff>206376</xdr:colOff>
      <xdr:row>144</xdr:row>
      <xdr:rowOff>117928</xdr:rowOff>
    </xdr:from>
    <xdr:to>
      <xdr:col>31</xdr:col>
      <xdr:colOff>63500</xdr:colOff>
      <xdr:row>146</xdr:row>
      <xdr:rowOff>47625</xdr:rowOff>
    </xdr:to>
    <xdr:cxnSp macro="">
      <xdr:nvCxnSpPr>
        <xdr:cNvPr id="115" name="Straight Arrow Connector 114">
          <a:extLst>
            <a:ext uri="{FF2B5EF4-FFF2-40B4-BE49-F238E27FC236}">
              <a16:creationId xmlns:a16="http://schemas.microsoft.com/office/drawing/2014/main" id="{00000000-0008-0000-0100-000073000000}"/>
            </a:ext>
          </a:extLst>
        </xdr:cNvPr>
        <xdr:cNvCxnSpPr>
          <a:stCxn id="113" idx="4"/>
        </xdr:cNvCxnSpPr>
      </xdr:nvCxnSpPr>
      <xdr:spPr>
        <a:xfrm>
          <a:off x="19621501" y="32344178"/>
          <a:ext cx="1063624" cy="310697"/>
        </a:xfrm>
        <a:prstGeom prst="straightConnector1">
          <a:avLst/>
        </a:prstGeom>
        <a:ln w="38100">
          <a:solidFill>
            <a:schemeClr val="accent1">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857250</xdr:colOff>
      <xdr:row>148</xdr:row>
      <xdr:rowOff>95250</xdr:rowOff>
    </xdr:from>
    <xdr:to>
      <xdr:col>17</xdr:col>
      <xdr:colOff>407914</xdr:colOff>
      <xdr:row>150</xdr:row>
      <xdr:rowOff>34789</xdr:rowOff>
    </xdr:to>
    <xdr:sp macro="" textlink="">
      <xdr:nvSpPr>
        <xdr:cNvPr id="122" name="Star: 5 Points 121">
          <a:extLst>
            <a:ext uri="{FF2B5EF4-FFF2-40B4-BE49-F238E27FC236}">
              <a16:creationId xmlns:a16="http://schemas.microsoft.com/office/drawing/2014/main" id="{00000000-0008-0000-0100-00007A000000}"/>
            </a:ext>
          </a:extLst>
        </xdr:cNvPr>
        <xdr:cNvSpPr/>
      </xdr:nvSpPr>
      <xdr:spPr>
        <a:xfrm>
          <a:off x="11366500" y="33083500"/>
          <a:ext cx="423789" cy="320539"/>
        </a:xfrm>
        <a:prstGeom prst="star5">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29</xdr:col>
      <xdr:colOff>492125</xdr:colOff>
      <xdr:row>160</xdr:row>
      <xdr:rowOff>31750</xdr:rowOff>
    </xdr:from>
    <xdr:to>
      <xdr:col>31</xdr:col>
      <xdr:colOff>396875</xdr:colOff>
      <xdr:row>164</xdr:row>
      <xdr:rowOff>22224</xdr:rowOff>
    </xdr:to>
    <xdr:sp macro="" textlink="">
      <xdr:nvSpPr>
        <xdr:cNvPr id="123" name="Rectangle 122">
          <a:extLst>
            <a:ext uri="{FF2B5EF4-FFF2-40B4-BE49-F238E27FC236}">
              <a16:creationId xmlns:a16="http://schemas.microsoft.com/office/drawing/2014/main" id="{00000000-0008-0000-0100-00007B000000}"/>
            </a:ext>
          </a:extLst>
        </xdr:cNvPr>
        <xdr:cNvSpPr/>
      </xdr:nvSpPr>
      <xdr:spPr>
        <a:xfrm>
          <a:off x="19907250" y="35306000"/>
          <a:ext cx="1111250" cy="752474"/>
        </a:xfrm>
        <a:prstGeom prst="rect">
          <a:avLst/>
        </a:prstGeom>
        <a:noFill/>
        <a:ln w="38100">
          <a:solidFill>
            <a:schemeClr val="accent1">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17</xdr:col>
      <xdr:colOff>492125</xdr:colOff>
      <xdr:row>165</xdr:row>
      <xdr:rowOff>85724</xdr:rowOff>
    </xdr:from>
    <xdr:to>
      <xdr:col>33</xdr:col>
      <xdr:colOff>15874</xdr:colOff>
      <xdr:row>169</xdr:row>
      <xdr:rowOff>111124</xdr:rowOff>
    </xdr:to>
    <xdr:sp macro="" textlink="">
      <xdr:nvSpPr>
        <xdr:cNvPr id="124" name="Rectangle 123">
          <a:extLst>
            <a:ext uri="{FF2B5EF4-FFF2-40B4-BE49-F238E27FC236}">
              <a16:creationId xmlns:a16="http://schemas.microsoft.com/office/drawing/2014/main" id="{00000000-0008-0000-0100-00007C000000}"/>
            </a:ext>
          </a:extLst>
        </xdr:cNvPr>
        <xdr:cNvSpPr/>
      </xdr:nvSpPr>
      <xdr:spPr>
        <a:xfrm>
          <a:off x="11874500" y="36471224"/>
          <a:ext cx="9969499" cy="1104900"/>
        </a:xfrm>
        <a:prstGeom prst="rect">
          <a:avLst/>
        </a:prstGeom>
        <a:noFill/>
        <a:ln w="38100">
          <a:solidFill>
            <a:schemeClr val="accent1">
              <a:lumMod val="60000"/>
              <a:lumOff val="4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32</xdr:col>
      <xdr:colOff>317500</xdr:colOff>
      <xdr:row>162</xdr:row>
      <xdr:rowOff>0</xdr:rowOff>
    </xdr:from>
    <xdr:to>
      <xdr:col>34</xdr:col>
      <xdr:colOff>158750</xdr:colOff>
      <xdr:row>166</xdr:row>
      <xdr:rowOff>38554</xdr:rowOff>
    </xdr:to>
    <xdr:sp macro="" textlink="">
      <xdr:nvSpPr>
        <xdr:cNvPr id="125" name="Oval 124">
          <a:extLst>
            <a:ext uri="{FF2B5EF4-FFF2-40B4-BE49-F238E27FC236}">
              <a16:creationId xmlns:a16="http://schemas.microsoft.com/office/drawing/2014/main" id="{00000000-0008-0000-0100-00007D000000}"/>
            </a:ext>
          </a:extLst>
        </xdr:cNvPr>
        <xdr:cNvSpPr/>
      </xdr:nvSpPr>
      <xdr:spPr>
        <a:xfrm>
          <a:off x="21542375" y="35655250"/>
          <a:ext cx="1047750" cy="816429"/>
        </a:xfrm>
        <a:prstGeom prst="ellipse">
          <a:avLst/>
        </a:prstGeom>
        <a:solidFill>
          <a:schemeClr val="accent1">
            <a:lumMod val="60000"/>
            <a:lumOff val="40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2b</a:t>
          </a:r>
        </a:p>
      </xdr:txBody>
    </xdr:sp>
    <xdr:clientData/>
  </xdr:twoCellAnchor>
  <xdr:twoCellAnchor>
    <xdr:from>
      <xdr:col>31</xdr:col>
      <xdr:colOff>396875</xdr:colOff>
      <xdr:row>162</xdr:row>
      <xdr:rowOff>26987</xdr:rowOff>
    </xdr:from>
    <xdr:to>
      <xdr:col>32</xdr:col>
      <xdr:colOff>317500</xdr:colOff>
      <xdr:row>164</xdr:row>
      <xdr:rowOff>27215</xdr:rowOff>
    </xdr:to>
    <xdr:cxnSp macro="">
      <xdr:nvCxnSpPr>
        <xdr:cNvPr id="126" name="Straight Arrow Connector 125">
          <a:extLst>
            <a:ext uri="{FF2B5EF4-FFF2-40B4-BE49-F238E27FC236}">
              <a16:creationId xmlns:a16="http://schemas.microsoft.com/office/drawing/2014/main" id="{00000000-0008-0000-0100-00007E000000}"/>
            </a:ext>
          </a:extLst>
        </xdr:cNvPr>
        <xdr:cNvCxnSpPr>
          <a:stCxn id="125" idx="2"/>
          <a:endCxn id="123" idx="3"/>
        </xdr:cNvCxnSpPr>
      </xdr:nvCxnSpPr>
      <xdr:spPr>
        <a:xfrm flipH="1" flipV="1">
          <a:off x="21018500" y="35682237"/>
          <a:ext cx="523875" cy="381228"/>
        </a:xfrm>
        <a:prstGeom prst="straightConnector1">
          <a:avLst/>
        </a:prstGeom>
        <a:ln w="38100">
          <a:solidFill>
            <a:schemeClr val="accent1">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317500</xdr:colOff>
      <xdr:row>160</xdr:row>
      <xdr:rowOff>47625</xdr:rowOff>
    </xdr:from>
    <xdr:to>
      <xdr:col>16</xdr:col>
      <xdr:colOff>762000</xdr:colOff>
      <xdr:row>164</xdr:row>
      <xdr:rowOff>102054</xdr:rowOff>
    </xdr:to>
    <xdr:sp macro="" textlink="">
      <xdr:nvSpPr>
        <xdr:cNvPr id="129" name="Oval 128">
          <a:extLst>
            <a:ext uri="{FF2B5EF4-FFF2-40B4-BE49-F238E27FC236}">
              <a16:creationId xmlns:a16="http://schemas.microsoft.com/office/drawing/2014/main" id="{00000000-0008-0000-0100-000081000000}"/>
            </a:ext>
          </a:extLst>
        </xdr:cNvPr>
        <xdr:cNvSpPr/>
      </xdr:nvSpPr>
      <xdr:spPr>
        <a:xfrm>
          <a:off x="10223500" y="35321875"/>
          <a:ext cx="1047750" cy="816429"/>
        </a:xfrm>
        <a:prstGeom prst="ellipse">
          <a:avLst/>
        </a:prstGeom>
        <a:solidFill>
          <a:schemeClr val="accent1">
            <a:lumMod val="60000"/>
            <a:lumOff val="40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2c</a:t>
          </a:r>
        </a:p>
      </xdr:txBody>
    </xdr:sp>
    <xdr:clientData/>
  </xdr:twoCellAnchor>
  <xdr:twoCellAnchor>
    <xdr:from>
      <xdr:col>16</xdr:col>
      <xdr:colOff>238125</xdr:colOff>
      <xdr:row>164</xdr:row>
      <xdr:rowOff>102054</xdr:rowOff>
    </xdr:from>
    <xdr:to>
      <xdr:col>17</xdr:col>
      <xdr:colOff>492125</xdr:colOff>
      <xdr:row>167</xdr:row>
      <xdr:rowOff>225424</xdr:rowOff>
    </xdr:to>
    <xdr:cxnSp macro="">
      <xdr:nvCxnSpPr>
        <xdr:cNvPr id="130" name="Straight Arrow Connector 129">
          <a:extLst>
            <a:ext uri="{FF2B5EF4-FFF2-40B4-BE49-F238E27FC236}">
              <a16:creationId xmlns:a16="http://schemas.microsoft.com/office/drawing/2014/main" id="{00000000-0008-0000-0100-000082000000}"/>
            </a:ext>
          </a:extLst>
        </xdr:cNvPr>
        <xdr:cNvCxnSpPr>
          <a:stCxn id="129" idx="4"/>
          <a:endCxn id="124" idx="1"/>
        </xdr:cNvCxnSpPr>
      </xdr:nvCxnSpPr>
      <xdr:spPr>
        <a:xfrm>
          <a:off x="10747375" y="36297054"/>
          <a:ext cx="1127125" cy="726620"/>
        </a:xfrm>
        <a:prstGeom prst="straightConnector1">
          <a:avLst/>
        </a:prstGeom>
        <a:ln w="38100">
          <a:solidFill>
            <a:schemeClr val="accent1">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476250</xdr:colOff>
      <xdr:row>171</xdr:row>
      <xdr:rowOff>79375</xdr:rowOff>
    </xdr:from>
    <xdr:to>
      <xdr:col>17</xdr:col>
      <xdr:colOff>47625</xdr:colOff>
      <xdr:row>175</xdr:row>
      <xdr:rowOff>70304</xdr:rowOff>
    </xdr:to>
    <xdr:sp macro="" textlink="">
      <xdr:nvSpPr>
        <xdr:cNvPr id="133" name="Oval 132">
          <a:extLst>
            <a:ext uri="{FF2B5EF4-FFF2-40B4-BE49-F238E27FC236}">
              <a16:creationId xmlns:a16="http://schemas.microsoft.com/office/drawing/2014/main" id="{00000000-0008-0000-0100-000085000000}"/>
            </a:ext>
          </a:extLst>
        </xdr:cNvPr>
        <xdr:cNvSpPr/>
      </xdr:nvSpPr>
      <xdr:spPr>
        <a:xfrm>
          <a:off x="10382250" y="37703125"/>
          <a:ext cx="1047750" cy="816429"/>
        </a:xfrm>
        <a:prstGeom prst="ellipse">
          <a:avLst/>
        </a:prstGeom>
        <a:solidFill>
          <a:schemeClr val="accent1">
            <a:lumMod val="60000"/>
            <a:lumOff val="40000"/>
          </a:schemeClr>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2d</a:t>
          </a:r>
        </a:p>
      </xdr:txBody>
    </xdr:sp>
    <xdr:clientData/>
  </xdr:twoCellAnchor>
  <xdr:twoCellAnchor>
    <xdr:from>
      <xdr:col>17</xdr:col>
      <xdr:colOff>47625</xdr:colOff>
      <xdr:row>171</xdr:row>
      <xdr:rowOff>95250</xdr:rowOff>
    </xdr:from>
    <xdr:to>
      <xdr:col>18</xdr:col>
      <xdr:colOff>333375</xdr:colOff>
      <xdr:row>173</xdr:row>
      <xdr:rowOff>74840</xdr:rowOff>
    </xdr:to>
    <xdr:cxnSp macro="">
      <xdr:nvCxnSpPr>
        <xdr:cNvPr id="134" name="Straight Arrow Connector 133">
          <a:extLst>
            <a:ext uri="{FF2B5EF4-FFF2-40B4-BE49-F238E27FC236}">
              <a16:creationId xmlns:a16="http://schemas.microsoft.com/office/drawing/2014/main" id="{00000000-0008-0000-0100-000086000000}"/>
            </a:ext>
          </a:extLst>
        </xdr:cNvPr>
        <xdr:cNvCxnSpPr>
          <a:stCxn id="133" idx="6"/>
        </xdr:cNvCxnSpPr>
      </xdr:nvCxnSpPr>
      <xdr:spPr>
        <a:xfrm flipV="1">
          <a:off x="11430000" y="37719000"/>
          <a:ext cx="889000" cy="392340"/>
        </a:xfrm>
        <a:prstGeom prst="straightConnector1">
          <a:avLst/>
        </a:prstGeom>
        <a:ln w="38100">
          <a:solidFill>
            <a:schemeClr val="accent1">
              <a:lumMod val="60000"/>
              <a:lumOff val="40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36</xdr:col>
      <xdr:colOff>0</xdr:colOff>
      <xdr:row>145</xdr:row>
      <xdr:rowOff>0</xdr:rowOff>
    </xdr:from>
    <xdr:to>
      <xdr:col>47</xdr:col>
      <xdr:colOff>421339</xdr:colOff>
      <xdr:row>167</xdr:row>
      <xdr:rowOff>348649</xdr:rowOff>
    </xdr:to>
    <xdr:pic>
      <xdr:nvPicPr>
        <xdr:cNvPr id="157" name="Picture 156">
          <a:extLst>
            <a:ext uri="{FF2B5EF4-FFF2-40B4-BE49-F238E27FC236}">
              <a16:creationId xmlns:a16="http://schemas.microsoft.com/office/drawing/2014/main" id="{00000000-0008-0000-0100-00009D000000}"/>
            </a:ext>
          </a:extLst>
        </xdr:cNvPr>
        <xdr:cNvPicPr>
          <a:picLocks noChangeAspect="1"/>
        </xdr:cNvPicPr>
      </xdr:nvPicPr>
      <xdr:blipFill>
        <a:blip xmlns:r="http://schemas.openxmlformats.org/officeDocument/2006/relationships" r:embed="rId8"/>
        <a:stretch>
          <a:fillRect/>
        </a:stretch>
      </xdr:blipFill>
      <xdr:spPr>
        <a:xfrm>
          <a:off x="23637875" y="32416750"/>
          <a:ext cx="7485714" cy="4809524"/>
        </a:xfrm>
        <a:prstGeom prst="rect">
          <a:avLst/>
        </a:prstGeom>
      </xdr:spPr>
    </xdr:pic>
    <xdr:clientData/>
  </xdr:twoCellAnchor>
  <xdr:twoCellAnchor>
    <xdr:from>
      <xdr:col>37</xdr:col>
      <xdr:colOff>714375</xdr:colOff>
      <xdr:row>150</xdr:row>
      <xdr:rowOff>79375</xdr:rowOff>
    </xdr:from>
    <xdr:to>
      <xdr:col>38</xdr:col>
      <xdr:colOff>73024</xdr:colOff>
      <xdr:row>159</xdr:row>
      <xdr:rowOff>63500</xdr:rowOff>
    </xdr:to>
    <xdr:cxnSp macro="">
      <xdr:nvCxnSpPr>
        <xdr:cNvPr id="56" name="Straight Arrow Connector 55">
          <a:extLst>
            <a:ext uri="{FF2B5EF4-FFF2-40B4-BE49-F238E27FC236}">
              <a16:creationId xmlns:a16="http://schemas.microsoft.com/office/drawing/2014/main" id="{00000000-0008-0000-0100-000038000000}"/>
            </a:ext>
          </a:extLst>
        </xdr:cNvPr>
        <xdr:cNvCxnSpPr>
          <a:stCxn id="55" idx="4"/>
        </xdr:cNvCxnSpPr>
      </xdr:nvCxnSpPr>
      <xdr:spPr>
        <a:xfrm flipH="1">
          <a:off x="24955500" y="33448625"/>
          <a:ext cx="390524" cy="1698625"/>
        </a:xfrm>
        <a:prstGeom prst="straightConnector1">
          <a:avLst/>
        </a:prstGeom>
        <a:ln w="381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31750</xdr:colOff>
      <xdr:row>146</xdr:row>
      <xdr:rowOff>15875</xdr:rowOff>
    </xdr:from>
    <xdr:to>
      <xdr:col>43</xdr:col>
      <xdr:colOff>514404</xdr:colOff>
      <xdr:row>151</xdr:row>
      <xdr:rowOff>181429</xdr:rowOff>
    </xdr:to>
    <xdr:sp macro="" textlink="">
      <xdr:nvSpPr>
        <xdr:cNvPr id="158" name="Oval 157">
          <a:extLst>
            <a:ext uri="{FF2B5EF4-FFF2-40B4-BE49-F238E27FC236}">
              <a16:creationId xmlns:a16="http://schemas.microsoft.com/office/drawing/2014/main" id="{00000000-0008-0000-0100-00009E000000}"/>
            </a:ext>
          </a:extLst>
        </xdr:cNvPr>
        <xdr:cNvSpPr/>
      </xdr:nvSpPr>
      <xdr:spPr>
        <a:xfrm>
          <a:off x="27717750" y="32623125"/>
          <a:ext cx="1085904" cy="1118054"/>
        </a:xfrm>
        <a:prstGeom prst="ellipse">
          <a:avLst/>
        </a:prstGeom>
        <a:solidFill>
          <a:srgbClr val="00B050"/>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chemeClr val="bg1"/>
              </a:solidFill>
            </a:rPr>
            <a:t>3a</a:t>
          </a:r>
        </a:p>
      </xdr:txBody>
    </xdr:sp>
    <xdr:clientData/>
  </xdr:twoCellAnchor>
  <xdr:twoCellAnchor>
    <xdr:from>
      <xdr:col>46</xdr:col>
      <xdr:colOff>269875</xdr:colOff>
      <xdr:row>155</xdr:row>
      <xdr:rowOff>15875</xdr:rowOff>
    </xdr:from>
    <xdr:to>
      <xdr:col>47</xdr:col>
      <xdr:colOff>412751</xdr:colOff>
      <xdr:row>156</xdr:row>
      <xdr:rowOff>63500</xdr:rowOff>
    </xdr:to>
    <xdr:sp macro="" textlink="">
      <xdr:nvSpPr>
        <xdr:cNvPr id="159" name="Rectangle 158">
          <a:extLst>
            <a:ext uri="{FF2B5EF4-FFF2-40B4-BE49-F238E27FC236}">
              <a16:creationId xmlns:a16="http://schemas.microsoft.com/office/drawing/2014/main" id="{00000000-0008-0000-0100-00009F000000}"/>
            </a:ext>
          </a:extLst>
        </xdr:cNvPr>
        <xdr:cNvSpPr/>
      </xdr:nvSpPr>
      <xdr:spPr>
        <a:xfrm>
          <a:off x="30368875" y="34337625"/>
          <a:ext cx="746126" cy="238125"/>
        </a:xfrm>
        <a:prstGeom prst="rect">
          <a:avLst/>
        </a:prstGeom>
        <a:noFill/>
        <a:ln w="38100">
          <a:solidFill>
            <a:srgbClr val="0099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43</xdr:col>
      <xdr:colOff>355377</xdr:colOff>
      <xdr:row>151</xdr:row>
      <xdr:rowOff>17694</xdr:rowOff>
    </xdr:from>
    <xdr:to>
      <xdr:col>46</xdr:col>
      <xdr:colOff>269875</xdr:colOff>
      <xdr:row>155</xdr:row>
      <xdr:rowOff>134938</xdr:rowOff>
    </xdr:to>
    <xdr:cxnSp macro="">
      <xdr:nvCxnSpPr>
        <xdr:cNvPr id="160" name="Straight Arrow Connector 159">
          <a:extLst>
            <a:ext uri="{FF2B5EF4-FFF2-40B4-BE49-F238E27FC236}">
              <a16:creationId xmlns:a16="http://schemas.microsoft.com/office/drawing/2014/main" id="{00000000-0008-0000-0100-0000A0000000}"/>
            </a:ext>
          </a:extLst>
        </xdr:cNvPr>
        <xdr:cNvCxnSpPr>
          <a:stCxn id="158" idx="5"/>
          <a:endCxn id="159" idx="1"/>
        </xdr:cNvCxnSpPr>
      </xdr:nvCxnSpPr>
      <xdr:spPr>
        <a:xfrm>
          <a:off x="28644627" y="33577444"/>
          <a:ext cx="1724248" cy="879244"/>
        </a:xfrm>
        <a:prstGeom prst="straightConnector1">
          <a:avLst/>
        </a:prstGeom>
        <a:ln w="381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320673</xdr:colOff>
      <xdr:row>144</xdr:row>
      <xdr:rowOff>132043</xdr:rowOff>
    </xdr:from>
    <xdr:to>
      <xdr:col>39</xdr:col>
      <xdr:colOff>253999</xdr:colOff>
      <xdr:row>150</xdr:row>
      <xdr:rowOff>79375</xdr:rowOff>
    </xdr:to>
    <xdr:sp macro="" textlink="">
      <xdr:nvSpPr>
        <xdr:cNvPr id="55" name="Oval 54">
          <a:extLst>
            <a:ext uri="{FF2B5EF4-FFF2-40B4-BE49-F238E27FC236}">
              <a16:creationId xmlns:a16="http://schemas.microsoft.com/office/drawing/2014/main" id="{00000000-0008-0000-0100-000037000000}"/>
            </a:ext>
          </a:extLst>
        </xdr:cNvPr>
        <xdr:cNvSpPr/>
      </xdr:nvSpPr>
      <xdr:spPr>
        <a:xfrm>
          <a:off x="24561798" y="32358293"/>
          <a:ext cx="1568451" cy="1090332"/>
        </a:xfrm>
        <a:prstGeom prst="ellipse">
          <a:avLst/>
        </a:prstGeom>
        <a:solidFill>
          <a:srgbClr val="00B050"/>
        </a:solidFill>
        <a:ln>
          <a:solidFill>
            <a:schemeClr val="accent1">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chemeClr val="bg1"/>
              </a:solidFill>
            </a:rPr>
            <a:t>3</a:t>
          </a:r>
        </a:p>
      </xdr:txBody>
    </xdr:sp>
    <xdr:clientData/>
  </xdr:twoCellAnchor>
  <xdr:twoCellAnchor editAs="oneCell">
    <xdr:from>
      <xdr:col>13</xdr:col>
      <xdr:colOff>476250</xdr:colOff>
      <xdr:row>212</xdr:row>
      <xdr:rowOff>31750</xdr:rowOff>
    </xdr:from>
    <xdr:to>
      <xdr:col>28</xdr:col>
      <xdr:colOff>449589</xdr:colOff>
      <xdr:row>233</xdr:row>
      <xdr:rowOff>148708</xdr:rowOff>
    </xdr:to>
    <xdr:pic>
      <xdr:nvPicPr>
        <xdr:cNvPr id="168" name="Picture 167">
          <a:extLst>
            <a:ext uri="{FF2B5EF4-FFF2-40B4-BE49-F238E27FC236}">
              <a16:creationId xmlns:a16="http://schemas.microsoft.com/office/drawing/2014/main" id="{00000000-0008-0000-0100-0000A8000000}"/>
            </a:ext>
          </a:extLst>
        </xdr:cNvPr>
        <xdr:cNvPicPr>
          <a:picLocks noChangeAspect="1"/>
        </xdr:cNvPicPr>
      </xdr:nvPicPr>
      <xdr:blipFill>
        <a:blip xmlns:r="http://schemas.openxmlformats.org/officeDocument/2006/relationships" r:embed="rId9"/>
        <a:stretch>
          <a:fillRect/>
        </a:stretch>
      </xdr:blipFill>
      <xdr:spPr>
        <a:xfrm>
          <a:off x="9175750" y="47736125"/>
          <a:ext cx="10085714" cy="4133333"/>
        </a:xfrm>
        <a:prstGeom prst="rect">
          <a:avLst/>
        </a:prstGeom>
      </xdr:spPr>
    </xdr:pic>
    <xdr:clientData/>
  </xdr:twoCellAnchor>
  <xdr:twoCellAnchor>
    <xdr:from>
      <xdr:col>15</xdr:col>
      <xdr:colOff>31750</xdr:colOff>
      <xdr:row>219</xdr:row>
      <xdr:rowOff>95249</xdr:rowOff>
    </xdr:from>
    <xdr:to>
      <xdr:col>16</xdr:col>
      <xdr:colOff>269875</xdr:colOff>
      <xdr:row>224</xdr:row>
      <xdr:rowOff>174624</xdr:rowOff>
    </xdr:to>
    <xdr:sp macro="" textlink="">
      <xdr:nvSpPr>
        <xdr:cNvPr id="169" name="Rectangle 168">
          <a:extLst>
            <a:ext uri="{FF2B5EF4-FFF2-40B4-BE49-F238E27FC236}">
              <a16:creationId xmlns:a16="http://schemas.microsoft.com/office/drawing/2014/main" id="{00000000-0008-0000-0100-0000A9000000}"/>
            </a:ext>
          </a:extLst>
        </xdr:cNvPr>
        <xdr:cNvSpPr/>
      </xdr:nvSpPr>
      <xdr:spPr>
        <a:xfrm>
          <a:off x="9937750" y="49148999"/>
          <a:ext cx="841375" cy="1031875"/>
        </a:xfrm>
        <a:prstGeom prst="rect">
          <a:avLst/>
        </a:prstGeom>
        <a:noFill/>
        <a:ln w="38100">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13</xdr:col>
      <xdr:colOff>190500</xdr:colOff>
      <xdr:row>216</xdr:row>
      <xdr:rowOff>95250</xdr:rowOff>
    </xdr:from>
    <xdr:to>
      <xdr:col>14</xdr:col>
      <xdr:colOff>587375</xdr:colOff>
      <xdr:row>220</xdr:row>
      <xdr:rowOff>95250</xdr:rowOff>
    </xdr:to>
    <xdr:cxnSp macro="">
      <xdr:nvCxnSpPr>
        <xdr:cNvPr id="171" name="Straight Arrow Connector 170">
          <a:extLst>
            <a:ext uri="{FF2B5EF4-FFF2-40B4-BE49-F238E27FC236}">
              <a16:creationId xmlns:a16="http://schemas.microsoft.com/office/drawing/2014/main" id="{00000000-0008-0000-0100-0000AB000000}"/>
            </a:ext>
          </a:extLst>
        </xdr:cNvPr>
        <xdr:cNvCxnSpPr/>
      </xdr:nvCxnSpPr>
      <xdr:spPr>
        <a:xfrm>
          <a:off x="8890000" y="48577500"/>
          <a:ext cx="1000125" cy="762000"/>
        </a:xfrm>
        <a:prstGeom prst="straightConnector1">
          <a:avLst/>
        </a:prstGeom>
        <a:ln w="38100">
          <a:solidFill>
            <a:srgbClr val="FFC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428625</xdr:colOff>
      <xdr:row>212</xdr:row>
      <xdr:rowOff>15875</xdr:rowOff>
    </xdr:from>
    <xdr:to>
      <xdr:col>13</xdr:col>
      <xdr:colOff>308029</xdr:colOff>
      <xdr:row>217</xdr:row>
      <xdr:rowOff>149679</xdr:rowOff>
    </xdr:to>
    <xdr:sp macro="" textlink="">
      <xdr:nvSpPr>
        <xdr:cNvPr id="172" name="Oval 171">
          <a:extLst>
            <a:ext uri="{FF2B5EF4-FFF2-40B4-BE49-F238E27FC236}">
              <a16:creationId xmlns:a16="http://schemas.microsoft.com/office/drawing/2014/main" id="{00000000-0008-0000-0100-0000AC000000}"/>
            </a:ext>
          </a:extLst>
        </xdr:cNvPr>
        <xdr:cNvSpPr/>
      </xdr:nvSpPr>
      <xdr:spPr>
        <a:xfrm>
          <a:off x="7921625" y="47720250"/>
          <a:ext cx="1085904" cy="1102179"/>
        </a:xfrm>
        <a:prstGeom prst="ellipse">
          <a:avLst/>
        </a:prstGeom>
        <a:solidFill>
          <a:srgbClr val="FFC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1</a:t>
          </a:r>
        </a:p>
      </xdr:txBody>
    </xdr:sp>
    <xdr:clientData/>
  </xdr:twoCellAnchor>
  <xdr:twoCellAnchor>
    <xdr:from>
      <xdr:col>13</xdr:col>
      <xdr:colOff>492125</xdr:colOff>
      <xdr:row>225</xdr:row>
      <xdr:rowOff>174626</xdr:rowOff>
    </xdr:from>
    <xdr:to>
      <xdr:col>14</xdr:col>
      <xdr:colOff>508000</xdr:colOff>
      <xdr:row>228</xdr:row>
      <xdr:rowOff>142875</xdr:rowOff>
    </xdr:to>
    <xdr:sp macro="" textlink="">
      <xdr:nvSpPr>
        <xdr:cNvPr id="173" name="Rectangle 172">
          <a:extLst>
            <a:ext uri="{FF2B5EF4-FFF2-40B4-BE49-F238E27FC236}">
              <a16:creationId xmlns:a16="http://schemas.microsoft.com/office/drawing/2014/main" id="{00000000-0008-0000-0100-0000AD000000}"/>
            </a:ext>
          </a:extLst>
        </xdr:cNvPr>
        <xdr:cNvSpPr/>
      </xdr:nvSpPr>
      <xdr:spPr>
        <a:xfrm>
          <a:off x="9191625" y="50371376"/>
          <a:ext cx="619125" cy="539749"/>
        </a:xfrm>
        <a:prstGeom prst="rect">
          <a:avLst/>
        </a:prstGeom>
        <a:noFill/>
        <a:ln w="38100">
          <a:solidFill>
            <a:srgbClr val="00B05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12</xdr:col>
      <xdr:colOff>127000</xdr:colOff>
      <xdr:row>223</xdr:row>
      <xdr:rowOff>95250</xdr:rowOff>
    </xdr:from>
    <xdr:to>
      <xdr:col>13</xdr:col>
      <xdr:colOff>523875</xdr:colOff>
      <xdr:row>227</xdr:row>
      <xdr:rowOff>95250</xdr:rowOff>
    </xdr:to>
    <xdr:cxnSp macro="">
      <xdr:nvCxnSpPr>
        <xdr:cNvPr id="174" name="Straight Arrow Connector 173">
          <a:extLst>
            <a:ext uri="{FF2B5EF4-FFF2-40B4-BE49-F238E27FC236}">
              <a16:creationId xmlns:a16="http://schemas.microsoft.com/office/drawing/2014/main" id="{00000000-0008-0000-0100-0000AE000000}"/>
            </a:ext>
          </a:extLst>
        </xdr:cNvPr>
        <xdr:cNvCxnSpPr/>
      </xdr:nvCxnSpPr>
      <xdr:spPr>
        <a:xfrm>
          <a:off x="8223250" y="49911000"/>
          <a:ext cx="1000125" cy="762000"/>
        </a:xfrm>
        <a:prstGeom prst="straightConnector1">
          <a:avLst/>
        </a:prstGeom>
        <a:ln w="38100">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285750</xdr:colOff>
      <xdr:row>219</xdr:row>
      <xdr:rowOff>174625</xdr:rowOff>
    </xdr:from>
    <xdr:to>
      <xdr:col>12</xdr:col>
      <xdr:colOff>165154</xdr:colOff>
      <xdr:row>225</xdr:row>
      <xdr:rowOff>133804</xdr:rowOff>
    </xdr:to>
    <xdr:sp macro="" textlink="">
      <xdr:nvSpPr>
        <xdr:cNvPr id="175" name="Oval 174">
          <a:extLst>
            <a:ext uri="{FF2B5EF4-FFF2-40B4-BE49-F238E27FC236}">
              <a16:creationId xmlns:a16="http://schemas.microsoft.com/office/drawing/2014/main" id="{00000000-0008-0000-0100-0000AF000000}"/>
            </a:ext>
          </a:extLst>
        </xdr:cNvPr>
        <xdr:cNvSpPr/>
      </xdr:nvSpPr>
      <xdr:spPr>
        <a:xfrm>
          <a:off x="7175500" y="49228375"/>
          <a:ext cx="1085904" cy="1102179"/>
        </a:xfrm>
        <a:prstGeom prst="ellipse">
          <a:avLst/>
        </a:prstGeom>
        <a:solidFill>
          <a:srgbClr val="00B05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2</a:t>
          </a:r>
        </a:p>
      </xdr:txBody>
    </xdr:sp>
    <xdr:clientData/>
  </xdr:twoCellAnchor>
  <xdr:twoCellAnchor>
    <xdr:from>
      <xdr:col>15</xdr:col>
      <xdr:colOff>142875</xdr:colOff>
      <xdr:row>226</xdr:row>
      <xdr:rowOff>31750</xdr:rowOff>
    </xdr:from>
    <xdr:to>
      <xdr:col>17</xdr:col>
      <xdr:colOff>15875</xdr:colOff>
      <xdr:row>230</xdr:row>
      <xdr:rowOff>0</xdr:rowOff>
    </xdr:to>
    <xdr:sp macro="" textlink="">
      <xdr:nvSpPr>
        <xdr:cNvPr id="176" name="Rectangle 175">
          <a:extLst>
            <a:ext uri="{FF2B5EF4-FFF2-40B4-BE49-F238E27FC236}">
              <a16:creationId xmlns:a16="http://schemas.microsoft.com/office/drawing/2014/main" id="{00000000-0008-0000-0100-0000B0000000}"/>
            </a:ext>
          </a:extLst>
        </xdr:cNvPr>
        <xdr:cNvSpPr/>
      </xdr:nvSpPr>
      <xdr:spPr>
        <a:xfrm>
          <a:off x="10048875" y="50419000"/>
          <a:ext cx="1349375" cy="730250"/>
        </a:xfrm>
        <a:prstGeom prst="rect">
          <a:avLst/>
        </a:prstGeom>
        <a:noFill/>
        <a:ln w="38100">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12</xdr:col>
      <xdr:colOff>587375</xdr:colOff>
      <xdr:row>228</xdr:row>
      <xdr:rowOff>15875</xdr:rowOff>
    </xdr:from>
    <xdr:to>
      <xdr:col>15</xdr:col>
      <xdr:colOff>142875</xdr:colOff>
      <xdr:row>233</xdr:row>
      <xdr:rowOff>158750</xdr:rowOff>
    </xdr:to>
    <xdr:cxnSp macro="">
      <xdr:nvCxnSpPr>
        <xdr:cNvPr id="177" name="Straight Arrow Connector 176">
          <a:extLst>
            <a:ext uri="{FF2B5EF4-FFF2-40B4-BE49-F238E27FC236}">
              <a16:creationId xmlns:a16="http://schemas.microsoft.com/office/drawing/2014/main" id="{00000000-0008-0000-0100-0000B1000000}"/>
            </a:ext>
          </a:extLst>
        </xdr:cNvPr>
        <xdr:cNvCxnSpPr>
          <a:endCxn id="176" idx="1"/>
        </xdr:cNvCxnSpPr>
      </xdr:nvCxnSpPr>
      <xdr:spPr>
        <a:xfrm flipV="1">
          <a:off x="8683625" y="50784125"/>
          <a:ext cx="1365250" cy="1095375"/>
        </a:xfrm>
        <a:prstGeom prst="straightConnector1">
          <a:avLst/>
        </a:prstGeom>
        <a:ln w="38100">
          <a:solidFill>
            <a:srgbClr val="0070C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142875</xdr:colOff>
      <xdr:row>231</xdr:row>
      <xdr:rowOff>174625</xdr:rowOff>
    </xdr:from>
    <xdr:to>
      <xdr:col>13</xdr:col>
      <xdr:colOff>22279</xdr:colOff>
      <xdr:row>236</xdr:row>
      <xdr:rowOff>95250</xdr:rowOff>
    </xdr:to>
    <xdr:sp macro="" textlink="">
      <xdr:nvSpPr>
        <xdr:cNvPr id="180" name="Oval 179">
          <a:extLst>
            <a:ext uri="{FF2B5EF4-FFF2-40B4-BE49-F238E27FC236}">
              <a16:creationId xmlns:a16="http://schemas.microsoft.com/office/drawing/2014/main" id="{00000000-0008-0000-0100-0000B4000000}"/>
            </a:ext>
          </a:extLst>
        </xdr:cNvPr>
        <xdr:cNvSpPr/>
      </xdr:nvSpPr>
      <xdr:spPr>
        <a:xfrm>
          <a:off x="7635875" y="51514375"/>
          <a:ext cx="1085904" cy="1031875"/>
        </a:xfrm>
        <a:prstGeom prst="ellipse">
          <a:avLst/>
        </a:prstGeom>
        <a:solidFill>
          <a:srgbClr val="0070C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ysClr val="windowText" lastClr="000000"/>
              </a:solidFill>
            </a:rPr>
            <a:t>3</a:t>
          </a:r>
        </a:p>
      </xdr:txBody>
    </xdr:sp>
    <xdr:clientData/>
  </xdr:twoCellAnchor>
  <xdr:twoCellAnchor editAs="oneCell">
    <xdr:from>
      <xdr:col>30</xdr:col>
      <xdr:colOff>571500</xdr:colOff>
      <xdr:row>214</xdr:row>
      <xdr:rowOff>158749</xdr:rowOff>
    </xdr:from>
    <xdr:to>
      <xdr:col>39</xdr:col>
      <xdr:colOff>396875</xdr:colOff>
      <xdr:row>232</xdr:row>
      <xdr:rowOff>166779</xdr:rowOff>
    </xdr:to>
    <xdr:pic>
      <xdr:nvPicPr>
        <xdr:cNvPr id="181" name="Picture 180">
          <a:extLst>
            <a:ext uri="{FF2B5EF4-FFF2-40B4-BE49-F238E27FC236}">
              <a16:creationId xmlns:a16="http://schemas.microsoft.com/office/drawing/2014/main" id="{00000000-0008-0000-0100-0000B5000000}"/>
            </a:ext>
          </a:extLst>
        </xdr:cNvPr>
        <xdr:cNvPicPr>
          <a:picLocks noChangeAspect="1"/>
        </xdr:cNvPicPr>
      </xdr:nvPicPr>
      <xdr:blipFill>
        <a:blip xmlns:r="http://schemas.openxmlformats.org/officeDocument/2006/relationships" r:embed="rId10"/>
        <a:stretch>
          <a:fillRect/>
        </a:stretch>
      </xdr:blipFill>
      <xdr:spPr>
        <a:xfrm>
          <a:off x="20589875" y="48244124"/>
          <a:ext cx="5683250" cy="3452905"/>
        </a:xfrm>
        <a:prstGeom prst="rect">
          <a:avLst/>
        </a:prstGeom>
      </xdr:spPr>
    </xdr:pic>
    <xdr:clientData/>
  </xdr:twoCellAnchor>
  <xdr:twoCellAnchor>
    <xdr:from>
      <xdr:col>30</xdr:col>
      <xdr:colOff>79375</xdr:colOff>
      <xdr:row>207</xdr:row>
      <xdr:rowOff>47625</xdr:rowOff>
    </xdr:from>
    <xdr:to>
      <xdr:col>31</xdr:col>
      <xdr:colOff>562029</xdr:colOff>
      <xdr:row>212</xdr:row>
      <xdr:rowOff>102054</xdr:rowOff>
    </xdr:to>
    <xdr:sp macro="" textlink="">
      <xdr:nvSpPr>
        <xdr:cNvPr id="182" name="Oval 181">
          <a:extLst>
            <a:ext uri="{FF2B5EF4-FFF2-40B4-BE49-F238E27FC236}">
              <a16:creationId xmlns:a16="http://schemas.microsoft.com/office/drawing/2014/main" id="{00000000-0008-0000-0100-0000B6000000}"/>
            </a:ext>
          </a:extLst>
        </xdr:cNvPr>
        <xdr:cNvSpPr/>
      </xdr:nvSpPr>
      <xdr:spPr>
        <a:xfrm>
          <a:off x="20097750" y="46704250"/>
          <a:ext cx="1085904" cy="1102179"/>
        </a:xfrm>
        <a:prstGeom prst="ellipse">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chemeClr val="bg1"/>
              </a:solidFill>
            </a:rPr>
            <a:t>4</a:t>
          </a:r>
        </a:p>
      </xdr:txBody>
    </xdr:sp>
    <xdr:clientData/>
  </xdr:twoCellAnchor>
  <xdr:twoCellAnchor>
    <xdr:from>
      <xdr:col>32</xdr:col>
      <xdr:colOff>508000</xdr:colOff>
      <xdr:row>207</xdr:row>
      <xdr:rowOff>95250</xdr:rowOff>
    </xdr:from>
    <xdr:to>
      <xdr:col>34</xdr:col>
      <xdr:colOff>387404</xdr:colOff>
      <xdr:row>212</xdr:row>
      <xdr:rowOff>149679</xdr:rowOff>
    </xdr:to>
    <xdr:sp macro="" textlink="">
      <xdr:nvSpPr>
        <xdr:cNvPr id="183" name="Oval 182">
          <a:extLst>
            <a:ext uri="{FF2B5EF4-FFF2-40B4-BE49-F238E27FC236}">
              <a16:creationId xmlns:a16="http://schemas.microsoft.com/office/drawing/2014/main" id="{00000000-0008-0000-0100-0000B7000000}"/>
            </a:ext>
          </a:extLst>
        </xdr:cNvPr>
        <xdr:cNvSpPr/>
      </xdr:nvSpPr>
      <xdr:spPr>
        <a:xfrm>
          <a:off x="21732875" y="46751875"/>
          <a:ext cx="1085904" cy="1102179"/>
        </a:xfrm>
        <a:prstGeom prst="ellipse">
          <a:avLst/>
        </a:prstGeom>
        <a:solidFill>
          <a:srgbClr val="CC99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chemeClr val="bg1"/>
              </a:solidFill>
            </a:rPr>
            <a:t>5</a:t>
          </a:r>
        </a:p>
      </xdr:txBody>
    </xdr:sp>
    <xdr:clientData/>
  </xdr:twoCellAnchor>
  <xdr:twoCellAnchor>
    <xdr:from>
      <xdr:col>35</xdr:col>
      <xdr:colOff>333375</xdr:colOff>
      <xdr:row>207</xdr:row>
      <xdr:rowOff>79375</xdr:rowOff>
    </xdr:from>
    <xdr:to>
      <xdr:col>37</xdr:col>
      <xdr:colOff>212779</xdr:colOff>
      <xdr:row>212</xdr:row>
      <xdr:rowOff>133804</xdr:rowOff>
    </xdr:to>
    <xdr:sp macro="" textlink="">
      <xdr:nvSpPr>
        <xdr:cNvPr id="184" name="Oval 183">
          <a:extLst>
            <a:ext uri="{FF2B5EF4-FFF2-40B4-BE49-F238E27FC236}">
              <a16:creationId xmlns:a16="http://schemas.microsoft.com/office/drawing/2014/main" id="{00000000-0008-0000-0100-0000B8000000}"/>
            </a:ext>
          </a:extLst>
        </xdr:cNvPr>
        <xdr:cNvSpPr/>
      </xdr:nvSpPr>
      <xdr:spPr>
        <a:xfrm>
          <a:off x="23368000" y="46736000"/>
          <a:ext cx="1085904" cy="1102179"/>
        </a:xfrm>
        <a:prstGeom prst="ellipse">
          <a:avLst/>
        </a:prstGeom>
        <a:solidFill>
          <a:srgbClr val="FF3FCD"/>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chemeClr val="bg1"/>
              </a:solidFill>
            </a:rPr>
            <a:t>6</a:t>
          </a:r>
        </a:p>
      </xdr:txBody>
    </xdr:sp>
    <xdr:clientData/>
  </xdr:twoCellAnchor>
  <xdr:twoCellAnchor>
    <xdr:from>
      <xdr:col>37</xdr:col>
      <xdr:colOff>841375</xdr:colOff>
      <xdr:row>207</xdr:row>
      <xdr:rowOff>142875</xdr:rowOff>
    </xdr:from>
    <xdr:to>
      <xdr:col>39</xdr:col>
      <xdr:colOff>292154</xdr:colOff>
      <xdr:row>213</xdr:row>
      <xdr:rowOff>6804</xdr:rowOff>
    </xdr:to>
    <xdr:sp macro="" textlink="">
      <xdr:nvSpPr>
        <xdr:cNvPr id="185" name="Oval 184">
          <a:extLst>
            <a:ext uri="{FF2B5EF4-FFF2-40B4-BE49-F238E27FC236}">
              <a16:creationId xmlns:a16="http://schemas.microsoft.com/office/drawing/2014/main" id="{00000000-0008-0000-0100-0000B9000000}"/>
            </a:ext>
          </a:extLst>
        </xdr:cNvPr>
        <xdr:cNvSpPr/>
      </xdr:nvSpPr>
      <xdr:spPr>
        <a:xfrm>
          <a:off x="25082500" y="46799500"/>
          <a:ext cx="1085904" cy="1102179"/>
        </a:xfrm>
        <a:prstGeom prst="ellipse">
          <a:avLst/>
        </a:prstGeom>
        <a:solidFill>
          <a:schemeClr val="bg1">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solidFill>
                <a:schemeClr val="bg1"/>
              </a:solidFill>
            </a:rPr>
            <a:t>7</a:t>
          </a:r>
        </a:p>
      </xdr:txBody>
    </xdr:sp>
    <xdr:clientData/>
  </xdr:twoCellAnchor>
  <xdr:twoCellAnchor>
    <xdr:from>
      <xdr:col>30</xdr:col>
      <xdr:colOff>587375</xdr:colOff>
      <xdr:row>212</xdr:row>
      <xdr:rowOff>31750</xdr:rowOff>
    </xdr:from>
    <xdr:to>
      <xdr:col>31</xdr:col>
      <xdr:colOff>206375</xdr:colOff>
      <xdr:row>216</xdr:row>
      <xdr:rowOff>31750</xdr:rowOff>
    </xdr:to>
    <xdr:cxnSp macro="">
      <xdr:nvCxnSpPr>
        <xdr:cNvPr id="186" name="Straight Arrow Connector 185">
          <a:extLst>
            <a:ext uri="{FF2B5EF4-FFF2-40B4-BE49-F238E27FC236}">
              <a16:creationId xmlns:a16="http://schemas.microsoft.com/office/drawing/2014/main" id="{00000000-0008-0000-0100-0000BA000000}"/>
            </a:ext>
          </a:extLst>
        </xdr:cNvPr>
        <xdr:cNvCxnSpPr/>
      </xdr:nvCxnSpPr>
      <xdr:spPr>
        <a:xfrm>
          <a:off x="20605750" y="47736125"/>
          <a:ext cx="222250" cy="777875"/>
        </a:xfrm>
        <a:prstGeom prst="straightConnector1">
          <a:avLst/>
        </a:prstGeom>
        <a:ln w="38100">
          <a:solidFill>
            <a:schemeClr val="accent2">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365125</xdr:colOff>
      <xdr:row>212</xdr:row>
      <xdr:rowOff>95250</xdr:rowOff>
    </xdr:from>
    <xdr:to>
      <xdr:col>33</xdr:col>
      <xdr:colOff>365125</xdr:colOff>
      <xdr:row>216</xdr:row>
      <xdr:rowOff>95250</xdr:rowOff>
    </xdr:to>
    <xdr:cxnSp macro="">
      <xdr:nvCxnSpPr>
        <xdr:cNvPr id="187" name="Straight Arrow Connector 186">
          <a:extLst>
            <a:ext uri="{FF2B5EF4-FFF2-40B4-BE49-F238E27FC236}">
              <a16:creationId xmlns:a16="http://schemas.microsoft.com/office/drawing/2014/main" id="{00000000-0008-0000-0100-0000BB000000}"/>
            </a:ext>
          </a:extLst>
        </xdr:cNvPr>
        <xdr:cNvCxnSpPr/>
      </xdr:nvCxnSpPr>
      <xdr:spPr>
        <a:xfrm>
          <a:off x="22193250" y="47799625"/>
          <a:ext cx="0" cy="777875"/>
        </a:xfrm>
        <a:prstGeom prst="straightConnector1">
          <a:avLst/>
        </a:prstGeom>
        <a:ln w="38100">
          <a:solidFill>
            <a:srgbClr val="CC99FF"/>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555625</xdr:colOff>
      <xdr:row>212</xdr:row>
      <xdr:rowOff>127000</xdr:rowOff>
    </xdr:from>
    <xdr:to>
      <xdr:col>36</xdr:col>
      <xdr:colOff>269875</xdr:colOff>
      <xdr:row>216</xdr:row>
      <xdr:rowOff>95250</xdr:rowOff>
    </xdr:to>
    <xdr:cxnSp macro="">
      <xdr:nvCxnSpPr>
        <xdr:cNvPr id="188" name="Straight Arrow Connector 187">
          <a:extLst>
            <a:ext uri="{FF2B5EF4-FFF2-40B4-BE49-F238E27FC236}">
              <a16:creationId xmlns:a16="http://schemas.microsoft.com/office/drawing/2014/main" id="{00000000-0008-0000-0100-0000BC000000}"/>
            </a:ext>
          </a:extLst>
        </xdr:cNvPr>
        <xdr:cNvCxnSpPr/>
      </xdr:nvCxnSpPr>
      <xdr:spPr>
        <a:xfrm flipH="1">
          <a:off x="23590250" y="47831375"/>
          <a:ext cx="317500" cy="746125"/>
        </a:xfrm>
        <a:prstGeom prst="straightConnector1">
          <a:avLst/>
        </a:prstGeom>
        <a:ln w="38100">
          <a:solidFill>
            <a:srgbClr val="FF3FCD"/>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682625</xdr:colOff>
      <xdr:row>212</xdr:row>
      <xdr:rowOff>158750</xdr:rowOff>
    </xdr:from>
    <xdr:to>
      <xdr:col>38</xdr:col>
      <xdr:colOff>317500</xdr:colOff>
      <xdr:row>216</xdr:row>
      <xdr:rowOff>111125</xdr:rowOff>
    </xdr:to>
    <xdr:cxnSp macro="">
      <xdr:nvCxnSpPr>
        <xdr:cNvPr id="189" name="Straight Arrow Connector 188">
          <a:extLst>
            <a:ext uri="{FF2B5EF4-FFF2-40B4-BE49-F238E27FC236}">
              <a16:creationId xmlns:a16="http://schemas.microsoft.com/office/drawing/2014/main" id="{00000000-0008-0000-0100-0000BD000000}"/>
            </a:ext>
          </a:extLst>
        </xdr:cNvPr>
        <xdr:cNvCxnSpPr/>
      </xdr:nvCxnSpPr>
      <xdr:spPr>
        <a:xfrm flipH="1">
          <a:off x="24923750" y="47863125"/>
          <a:ext cx="666750" cy="730250"/>
        </a:xfrm>
        <a:prstGeom prst="straightConnector1">
          <a:avLst/>
        </a:prstGeom>
        <a:ln w="38100">
          <a:solidFill>
            <a:schemeClr val="bg1">
              <a:lumMod val="75000"/>
            </a:schemeClr>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603249</xdr:colOff>
      <xdr:row>260</xdr:row>
      <xdr:rowOff>142875</xdr:rowOff>
    </xdr:from>
    <xdr:to>
      <xdr:col>22</xdr:col>
      <xdr:colOff>523874</xdr:colOff>
      <xdr:row>262</xdr:row>
      <xdr:rowOff>95250</xdr:rowOff>
    </xdr:to>
    <xdr:sp macro="" textlink="">
      <xdr:nvSpPr>
        <xdr:cNvPr id="204" name="Rectangle 203">
          <a:extLst>
            <a:ext uri="{FF2B5EF4-FFF2-40B4-BE49-F238E27FC236}">
              <a16:creationId xmlns:a16="http://schemas.microsoft.com/office/drawing/2014/main" id="{00000000-0008-0000-0100-0000CC000000}"/>
            </a:ext>
          </a:extLst>
        </xdr:cNvPr>
        <xdr:cNvSpPr/>
      </xdr:nvSpPr>
      <xdr:spPr>
        <a:xfrm>
          <a:off x="11985624" y="59102625"/>
          <a:ext cx="3730625" cy="333375"/>
        </a:xfrm>
        <a:prstGeom prst="rect">
          <a:avLst/>
        </a:prstGeom>
        <a:noFill/>
        <a:ln w="38100">
          <a:solidFill>
            <a:srgbClr val="0099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14</xdr:col>
      <xdr:colOff>333375</xdr:colOff>
      <xdr:row>269</xdr:row>
      <xdr:rowOff>63500</xdr:rowOff>
    </xdr:from>
    <xdr:to>
      <xdr:col>16</xdr:col>
      <xdr:colOff>311711</xdr:colOff>
      <xdr:row>274</xdr:row>
      <xdr:rowOff>68623</xdr:rowOff>
    </xdr:to>
    <xdr:sp macro="" textlink="">
      <xdr:nvSpPr>
        <xdr:cNvPr id="211" name="Oval 210">
          <a:extLst>
            <a:ext uri="{FF2B5EF4-FFF2-40B4-BE49-F238E27FC236}">
              <a16:creationId xmlns:a16="http://schemas.microsoft.com/office/drawing/2014/main" id="{00000000-0008-0000-0100-0000D3000000}"/>
            </a:ext>
          </a:extLst>
        </xdr:cNvPr>
        <xdr:cNvSpPr/>
      </xdr:nvSpPr>
      <xdr:spPr>
        <a:xfrm>
          <a:off x="9636125" y="60737750"/>
          <a:ext cx="1184836" cy="957623"/>
        </a:xfrm>
        <a:prstGeom prst="ellipse">
          <a:avLst/>
        </a:prstGeom>
        <a:solidFill>
          <a:srgbClr val="0099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2b</a:t>
          </a:r>
        </a:p>
      </xdr:txBody>
    </xdr:sp>
    <xdr:clientData/>
  </xdr:twoCellAnchor>
  <xdr:twoCellAnchor>
    <xdr:from>
      <xdr:col>17</xdr:col>
      <xdr:colOff>158750</xdr:colOff>
      <xdr:row>277</xdr:row>
      <xdr:rowOff>31750</xdr:rowOff>
    </xdr:from>
    <xdr:to>
      <xdr:col>19</xdr:col>
      <xdr:colOff>1031875</xdr:colOff>
      <xdr:row>286</xdr:row>
      <xdr:rowOff>47625</xdr:rowOff>
    </xdr:to>
    <xdr:sp macro="" textlink="">
      <xdr:nvSpPr>
        <xdr:cNvPr id="214" name="Rectangle 213">
          <a:extLst>
            <a:ext uri="{FF2B5EF4-FFF2-40B4-BE49-F238E27FC236}">
              <a16:creationId xmlns:a16="http://schemas.microsoft.com/office/drawing/2014/main" id="{00000000-0008-0000-0100-0000D6000000}"/>
            </a:ext>
          </a:extLst>
        </xdr:cNvPr>
        <xdr:cNvSpPr/>
      </xdr:nvSpPr>
      <xdr:spPr>
        <a:xfrm>
          <a:off x="11541125" y="62230000"/>
          <a:ext cx="2079625" cy="1730375"/>
        </a:xfrm>
        <a:prstGeom prst="rect">
          <a:avLst/>
        </a:prstGeom>
        <a:noFill/>
        <a:ln w="38100">
          <a:solidFill>
            <a:srgbClr val="0099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28</xdr:col>
      <xdr:colOff>190500</xdr:colOff>
      <xdr:row>260</xdr:row>
      <xdr:rowOff>127000</xdr:rowOff>
    </xdr:from>
    <xdr:to>
      <xdr:col>30</xdr:col>
      <xdr:colOff>168836</xdr:colOff>
      <xdr:row>265</xdr:row>
      <xdr:rowOff>132123</xdr:rowOff>
    </xdr:to>
    <xdr:sp macro="" textlink="">
      <xdr:nvSpPr>
        <xdr:cNvPr id="217" name="Oval 216">
          <a:extLst>
            <a:ext uri="{FF2B5EF4-FFF2-40B4-BE49-F238E27FC236}">
              <a16:creationId xmlns:a16="http://schemas.microsoft.com/office/drawing/2014/main" id="{00000000-0008-0000-0100-0000D9000000}"/>
            </a:ext>
          </a:extLst>
        </xdr:cNvPr>
        <xdr:cNvSpPr/>
      </xdr:nvSpPr>
      <xdr:spPr>
        <a:xfrm>
          <a:off x="19002375" y="59086750"/>
          <a:ext cx="1184836" cy="957623"/>
        </a:xfrm>
        <a:prstGeom prst="ellipse">
          <a:avLst/>
        </a:prstGeom>
        <a:solidFill>
          <a:srgbClr val="0099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2c</a:t>
          </a:r>
        </a:p>
      </xdr:txBody>
    </xdr:sp>
    <xdr:clientData/>
  </xdr:twoCellAnchor>
  <xdr:twoCellAnchor editAs="oneCell">
    <xdr:from>
      <xdr:col>0</xdr:col>
      <xdr:colOff>63500</xdr:colOff>
      <xdr:row>12</xdr:row>
      <xdr:rowOff>158750</xdr:rowOff>
    </xdr:from>
    <xdr:to>
      <xdr:col>17</xdr:col>
      <xdr:colOff>255171</xdr:colOff>
      <xdr:row>29</xdr:row>
      <xdr:rowOff>75845</xdr:rowOff>
    </xdr:to>
    <xdr:pic>
      <xdr:nvPicPr>
        <xdr:cNvPr id="43" name="Picture 42">
          <a:extLst>
            <a:ext uri="{FF2B5EF4-FFF2-40B4-BE49-F238E27FC236}">
              <a16:creationId xmlns:a16="http://schemas.microsoft.com/office/drawing/2014/main" id="{0177789A-7BCB-4F08-9404-E7BF41333E63}"/>
            </a:ext>
          </a:extLst>
        </xdr:cNvPr>
        <xdr:cNvPicPr>
          <a:picLocks noChangeAspect="1"/>
        </xdr:cNvPicPr>
      </xdr:nvPicPr>
      <xdr:blipFill>
        <a:blip xmlns:r="http://schemas.openxmlformats.org/officeDocument/2006/relationships" r:embed="rId11"/>
        <a:stretch>
          <a:fillRect/>
        </a:stretch>
      </xdr:blipFill>
      <xdr:spPr>
        <a:xfrm>
          <a:off x="63500" y="2460625"/>
          <a:ext cx="11574046" cy="3155595"/>
        </a:xfrm>
        <a:prstGeom prst="rect">
          <a:avLst/>
        </a:prstGeom>
      </xdr:spPr>
    </xdr:pic>
    <xdr:clientData/>
  </xdr:twoCellAnchor>
  <xdr:twoCellAnchor>
    <xdr:from>
      <xdr:col>4</xdr:col>
      <xdr:colOff>217715</xdr:colOff>
      <xdr:row>6</xdr:row>
      <xdr:rowOff>115662</xdr:rowOff>
    </xdr:from>
    <xdr:to>
      <xdr:col>6</xdr:col>
      <xdr:colOff>95251</xdr:colOff>
      <xdr:row>12</xdr:row>
      <xdr:rowOff>74841</xdr:rowOff>
    </xdr:to>
    <xdr:sp macro="" textlink="">
      <xdr:nvSpPr>
        <xdr:cNvPr id="3" name="Oval 2">
          <a:extLst>
            <a:ext uri="{FF2B5EF4-FFF2-40B4-BE49-F238E27FC236}">
              <a16:creationId xmlns:a16="http://schemas.microsoft.com/office/drawing/2014/main" id="{00000000-0008-0000-0100-000003000000}"/>
            </a:ext>
          </a:extLst>
        </xdr:cNvPr>
        <xdr:cNvSpPr/>
      </xdr:nvSpPr>
      <xdr:spPr>
        <a:xfrm>
          <a:off x="3487965" y="1274537"/>
          <a:ext cx="1084036" cy="1102179"/>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1</a:t>
          </a:r>
        </a:p>
      </xdr:txBody>
    </xdr:sp>
    <xdr:clientData/>
  </xdr:twoCellAnchor>
  <xdr:twoCellAnchor>
    <xdr:from>
      <xdr:col>3</xdr:col>
      <xdr:colOff>317500</xdr:colOff>
      <xdr:row>11</xdr:row>
      <xdr:rowOff>103931</xdr:rowOff>
    </xdr:from>
    <xdr:to>
      <xdr:col>4</xdr:col>
      <xdr:colOff>376468</xdr:colOff>
      <xdr:row>17</xdr:row>
      <xdr:rowOff>79375</xdr:rowOff>
    </xdr:to>
    <xdr:cxnSp macro="">
      <xdr:nvCxnSpPr>
        <xdr:cNvPr id="4" name="Straight Arrow Connector 3">
          <a:extLst>
            <a:ext uri="{FF2B5EF4-FFF2-40B4-BE49-F238E27FC236}">
              <a16:creationId xmlns:a16="http://schemas.microsoft.com/office/drawing/2014/main" id="{00000000-0008-0000-0100-000004000000}"/>
            </a:ext>
          </a:extLst>
        </xdr:cNvPr>
        <xdr:cNvCxnSpPr>
          <a:stCxn id="3" idx="3"/>
        </xdr:cNvCxnSpPr>
      </xdr:nvCxnSpPr>
      <xdr:spPr>
        <a:xfrm flipH="1">
          <a:off x="2984500" y="2215306"/>
          <a:ext cx="662218" cy="1118444"/>
        </a:xfrm>
        <a:prstGeom prst="straightConnector1">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539748</xdr:colOff>
      <xdr:row>11</xdr:row>
      <xdr:rowOff>103931</xdr:rowOff>
    </xdr:from>
    <xdr:to>
      <xdr:col>8</xdr:col>
      <xdr:colOff>238125</xdr:colOff>
      <xdr:row>17</xdr:row>
      <xdr:rowOff>95250</xdr:rowOff>
    </xdr:to>
    <xdr:cxnSp macro="">
      <xdr:nvCxnSpPr>
        <xdr:cNvPr id="5" name="Straight Arrow Connector 4">
          <a:extLst>
            <a:ext uri="{FF2B5EF4-FFF2-40B4-BE49-F238E27FC236}">
              <a16:creationId xmlns:a16="http://schemas.microsoft.com/office/drawing/2014/main" id="{00000000-0008-0000-0100-000005000000}"/>
            </a:ext>
          </a:extLst>
        </xdr:cNvPr>
        <xdr:cNvCxnSpPr>
          <a:stCxn id="3" idx="5"/>
        </xdr:cNvCxnSpPr>
      </xdr:nvCxnSpPr>
      <xdr:spPr>
        <a:xfrm>
          <a:off x="4413248" y="2215306"/>
          <a:ext cx="1508127" cy="1134319"/>
        </a:xfrm>
        <a:prstGeom prst="straightConnector1">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63500</xdr:colOff>
      <xdr:row>22</xdr:row>
      <xdr:rowOff>158750</xdr:rowOff>
    </xdr:from>
    <xdr:to>
      <xdr:col>16</xdr:col>
      <xdr:colOff>544286</xdr:colOff>
      <xdr:row>27</xdr:row>
      <xdr:rowOff>38554</xdr:rowOff>
    </xdr:to>
    <xdr:sp macro="" textlink="">
      <xdr:nvSpPr>
        <xdr:cNvPr id="51" name="Oval 50">
          <a:extLst>
            <a:ext uri="{FF2B5EF4-FFF2-40B4-BE49-F238E27FC236}">
              <a16:creationId xmlns:a16="http://schemas.microsoft.com/office/drawing/2014/main" id="{C21EB623-7E78-46F9-9C26-C2597E03DCF8}"/>
            </a:ext>
          </a:extLst>
        </xdr:cNvPr>
        <xdr:cNvSpPr/>
      </xdr:nvSpPr>
      <xdr:spPr>
        <a:xfrm>
          <a:off x="9969500" y="4365625"/>
          <a:ext cx="1084036" cy="832304"/>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3600"/>
            <a:t>1a</a:t>
          </a:r>
        </a:p>
      </xdr:txBody>
    </xdr:sp>
    <xdr:clientData/>
  </xdr:twoCellAnchor>
  <xdr:twoCellAnchor>
    <xdr:from>
      <xdr:col>12</xdr:col>
      <xdr:colOff>158750</xdr:colOff>
      <xdr:row>25</xdr:row>
      <xdr:rowOff>3402</xdr:rowOff>
    </xdr:from>
    <xdr:to>
      <xdr:col>15</xdr:col>
      <xdr:colOff>63500</xdr:colOff>
      <xdr:row>26</xdr:row>
      <xdr:rowOff>142875</xdr:rowOff>
    </xdr:to>
    <xdr:cxnSp macro="">
      <xdr:nvCxnSpPr>
        <xdr:cNvPr id="52" name="Straight Arrow Connector 51">
          <a:extLst>
            <a:ext uri="{FF2B5EF4-FFF2-40B4-BE49-F238E27FC236}">
              <a16:creationId xmlns:a16="http://schemas.microsoft.com/office/drawing/2014/main" id="{EBD45C9A-33C2-41F0-9AC6-54D7E23B26E1}"/>
            </a:ext>
          </a:extLst>
        </xdr:cNvPr>
        <xdr:cNvCxnSpPr>
          <a:stCxn id="51" idx="2"/>
        </xdr:cNvCxnSpPr>
      </xdr:nvCxnSpPr>
      <xdr:spPr>
        <a:xfrm flipH="1">
          <a:off x="8255000" y="4781777"/>
          <a:ext cx="1714500" cy="329973"/>
        </a:xfrm>
        <a:prstGeom prst="straightConnector1">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xdr:from>
      <xdr:col>43</xdr:col>
      <xdr:colOff>0</xdr:colOff>
      <xdr:row>19</xdr:row>
      <xdr:rowOff>0</xdr:rowOff>
    </xdr:from>
    <xdr:to>
      <xdr:col>43</xdr:col>
      <xdr:colOff>0</xdr:colOff>
      <xdr:row>19</xdr:row>
      <xdr:rowOff>0</xdr:rowOff>
    </xdr:to>
    <xdr:sp macro="" textlink="">
      <xdr:nvSpPr>
        <xdr:cNvPr id="3" name="Oval 108">
          <a:extLst>
            <a:ext uri="{FF2B5EF4-FFF2-40B4-BE49-F238E27FC236}">
              <a16:creationId xmlns:a16="http://schemas.microsoft.com/office/drawing/2014/main" id="{00000000-0008-0000-0200-000003000000}"/>
            </a:ext>
          </a:extLst>
        </xdr:cNvPr>
        <xdr:cNvSpPr>
          <a:spLocks noChangeArrowheads="1"/>
        </xdr:cNvSpPr>
      </xdr:nvSpPr>
      <xdr:spPr bwMode="auto">
        <a:xfrm>
          <a:off x="21402675" y="4514850"/>
          <a:ext cx="0" cy="0"/>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45</xdr:col>
      <xdr:colOff>0</xdr:colOff>
      <xdr:row>19</xdr:row>
      <xdr:rowOff>0</xdr:rowOff>
    </xdr:from>
    <xdr:to>
      <xdr:col>45</xdr:col>
      <xdr:colOff>0</xdr:colOff>
      <xdr:row>19</xdr:row>
      <xdr:rowOff>9525</xdr:rowOff>
    </xdr:to>
    <xdr:sp macro="" textlink="">
      <xdr:nvSpPr>
        <xdr:cNvPr id="4" name="Oval 137">
          <a:extLst>
            <a:ext uri="{FF2B5EF4-FFF2-40B4-BE49-F238E27FC236}">
              <a16:creationId xmlns:a16="http://schemas.microsoft.com/office/drawing/2014/main" id="{00000000-0008-0000-0200-000004000000}"/>
            </a:ext>
          </a:extLst>
        </xdr:cNvPr>
        <xdr:cNvSpPr>
          <a:spLocks noChangeArrowheads="1"/>
        </xdr:cNvSpPr>
      </xdr:nvSpPr>
      <xdr:spPr bwMode="auto">
        <a:xfrm>
          <a:off x="22793325" y="4514850"/>
          <a:ext cx="0" cy="9525"/>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45</xdr:col>
      <xdr:colOff>0</xdr:colOff>
      <xdr:row>19</xdr:row>
      <xdr:rowOff>0</xdr:rowOff>
    </xdr:from>
    <xdr:to>
      <xdr:col>45</xdr:col>
      <xdr:colOff>0</xdr:colOff>
      <xdr:row>19</xdr:row>
      <xdr:rowOff>0</xdr:rowOff>
    </xdr:to>
    <xdr:sp macro="" textlink="">
      <xdr:nvSpPr>
        <xdr:cNvPr id="5" name="Oval 139">
          <a:extLst>
            <a:ext uri="{FF2B5EF4-FFF2-40B4-BE49-F238E27FC236}">
              <a16:creationId xmlns:a16="http://schemas.microsoft.com/office/drawing/2014/main" id="{00000000-0008-0000-0200-000005000000}"/>
            </a:ext>
          </a:extLst>
        </xdr:cNvPr>
        <xdr:cNvSpPr>
          <a:spLocks noChangeArrowheads="1"/>
        </xdr:cNvSpPr>
      </xdr:nvSpPr>
      <xdr:spPr bwMode="auto">
        <a:xfrm>
          <a:off x="22793325" y="4514850"/>
          <a:ext cx="0" cy="0"/>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10</xdr:col>
      <xdr:colOff>196224</xdr:colOff>
      <xdr:row>52</xdr:row>
      <xdr:rowOff>41900</xdr:rowOff>
    </xdr:from>
    <xdr:to>
      <xdr:col>20</xdr:col>
      <xdr:colOff>271863</xdr:colOff>
      <xdr:row>63</xdr:row>
      <xdr:rowOff>112637</xdr:rowOff>
    </xdr:to>
    <xdr:sp macro="" textlink="">
      <xdr:nvSpPr>
        <xdr:cNvPr id="8" name="TextBox 7">
          <a:extLst>
            <a:ext uri="{FF2B5EF4-FFF2-40B4-BE49-F238E27FC236}">
              <a16:creationId xmlns:a16="http://schemas.microsoft.com/office/drawing/2014/main" id="{00000000-0008-0000-0200-000008000000}"/>
            </a:ext>
          </a:extLst>
        </xdr:cNvPr>
        <xdr:cNvSpPr txBox="1"/>
      </xdr:nvSpPr>
      <xdr:spPr>
        <a:xfrm>
          <a:off x="3592094" y="15414422"/>
          <a:ext cx="4970660" cy="3557715"/>
        </a:xfrm>
        <a:prstGeom prst="rect">
          <a:avLst/>
        </a:prstGeom>
        <a:solidFill>
          <a:schemeClr val="bg1">
            <a:lumMod val="95000"/>
          </a:schemeClr>
        </a:solidFill>
        <a:ln/>
      </xdr:spPr>
      <xdr:style>
        <a:lnRef idx="1">
          <a:schemeClr val="dk1"/>
        </a:lnRef>
        <a:fillRef idx="0">
          <a:schemeClr val="dk1"/>
        </a:fillRef>
        <a:effectRef idx="0">
          <a:schemeClr val="dk1"/>
        </a:effectRef>
        <a:fontRef idx="minor">
          <a:schemeClr val="tx1"/>
        </a:fontRef>
      </xdr:style>
      <xdr:txBody>
        <a:bodyPr vertOverflow="clip" horzOverflow="clip" wrap="square" rtlCol="0" anchor="t"/>
        <a:lstStyle/>
        <a:p>
          <a:pPr algn="ctr"/>
          <a:r>
            <a:rPr lang="en-US" sz="1800" b="1" i="0" u="none" strike="noStrike">
              <a:solidFill>
                <a:schemeClr val="dk1"/>
              </a:solidFill>
              <a:effectLst/>
              <a:latin typeface="Arial" panose="020B0604020202020204" pitchFamily="34" charset="0"/>
              <a:ea typeface="+mn-ea"/>
              <a:cs typeface="Arial" panose="020B0604020202020204" pitchFamily="34" charset="0"/>
            </a:rPr>
            <a:t>Key items to consider:  </a:t>
          </a:r>
          <a:r>
            <a:rPr lang="en-US" sz="1800" b="1">
              <a:latin typeface="Arial" panose="020B0604020202020204" pitchFamily="34" charset="0"/>
              <a:cs typeface="Arial" panose="020B0604020202020204" pitchFamily="34" charset="0"/>
            </a:rPr>
            <a:t> </a:t>
          </a:r>
        </a:p>
        <a:p>
          <a:pPr algn="ctr"/>
          <a:endParaRPr lang="en-US" sz="1400" b="1"/>
        </a:p>
        <a:p>
          <a:r>
            <a:rPr lang="en-US" sz="1300" b="1" i="0" u="none" strike="noStrike">
              <a:solidFill>
                <a:schemeClr val="dk1"/>
              </a:solidFill>
              <a:effectLst/>
              <a:latin typeface="Arial" panose="020B0604020202020204" pitchFamily="34" charset="0"/>
              <a:ea typeface="+mn-ea"/>
              <a:cs typeface="Arial" panose="020B0604020202020204" pitchFamily="34" charset="0"/>
            </a:rPr>
            <a:t>-Verify that the planned %scrap is acceptable based on the supplier's experience and industry</a:t>
          </a:r>
          <a:r>
            <a:rPr lang="en-US" sz="1300" b="1">
              <a:latin typeface="Arial" panose="020B0604020202020204" pitchFamily="34" charset="0"/>
              <a:cs typeface="Arial" panose="020B0604020202020204" pitchFamily="34" charset="0"/>
            </a:rPr>
            <a:t> </a:t>
          </a:r>
          <a:r>
            <a:rPr lang="en-US" sz="1300" b="1" i="0" u="none" strike="noStrike">
              <a:solidFill>
                <a:schemeClr val="dk1"/>
              </a:solidFill>
              <a:effectLst/>
              <a:latin typeface="Arial" panose="020B0604020202020204" pitchFamily="34" charset="0"/>
              <a:ea typeface="+mn-ea"/>
              <a:cs typeface="Arial" panose="020B0604020202020204" pitchFamily="34" charset="0"/>
            </a:rPr>
            <a:t>standards for similar products.</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-Verify that the capacity the supplier is allocating meets the requirements for both daily MSV &amp; 15% &gt; MSV</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-Verify that the supplier's production time used to meet MSV requirements are not expected to exceed</a:t>
          </a:r>
          <a:r>
            <a:rPr lang="en-US" sz="1300" b="1">
              <a:latin typeface="Arial" panose="020B0604020202020204" pitchFamily="34" charset="0"/>
              <a:cs typeface="Arial" panose="020B0604020202020204" pitchFamily="34" charset="0"/>
            </a:rPr>
            <a:t> </a:t>
          </a:r>
          <a:r>
            <a:rPr lang="en-US" sz="1300" b="1" i="0" u="none" strike="noStrike">
              <a:solidFill>
                <a:schemeClr val="dk1"/>
              </a:solidFill>
              <a:effectLst/>
              <a:latin typeface="Arial" panose="020B0604020202020204" pitchFamily="34" charset="0"/>
              <a:ea typeface="+mn-ea"/>
              <a:cs typeface="Arial" panose="020B0604020202020204" pitchFamily="34" charset="0"/>
            </a:rPr>
            <a:t>a 100 hour work week</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-Identify any other potential issues with the capacity plan, such as ensuring all process steps are</a:t>
          </a:r>
          <a:r>
            <a:rPr lang="en-US" sz="1300" b="1">
              <a:latin typeface="Arial" panose="020B0604020202020204" pitchFamily="34" charset="0"/>
              <a:cs typeface="Arial" panose="020B0604020202020204" pitchFamily="34" charset="0"/>
            </a:rPr>
            <a:t> </a:t>
          </a:r>
          <a:r>
            <a:rPr lang="en-US" sz="1300" b="1" i="0" u="none" strike="noStrike">
              <a:solidFill>
                <a:schemeClr val="dk1"/>
              </a:solidFill>
              <a:effectLst/>
              <a:latin typeface="Arial" panose="020B0604020202020204" pitchFamily="34" charset="0"/>
              <a:ea typeface="+mn-ea"/>
              <a:cs typeface="Arial" panose="020B0604020202020204" pitchFamily="34" charset="0"/>
            </a:rPr>
            <a:t>identified, downtime isn't excessive, etc.</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-Identify potential opportunities for improvement</a:t>
          </a:r>
          <a:endParaRPr lang="en-US" sz="1300" b="1">
            <a:latin typeface="Arial" panose="020B0604020202020204" pitchFamily="34" charset="0"/>
            <a:cs typeface="Arial" panose="020B0604020202020204" pitchFamily="34" charset="0"/>
          </a:endParaRPr>
        </a:p>
      </xdr:txBody>
    </xdr:sp>
    <xdr:clientData/>
  </xdr:twoCellAnchor>
  <xdr:twoCellAnchor editAs="oneCell">
    <xdr:from>
      <xdr:col>30</xdr:col>
      <xdr:colOff>224196</xdr:colOff>
      <xdr:row>0</xdr:row>
      <xdr:rowOff>23811</xdr:rowOff>
    </xdr:from>
    <xdr:to>
      <xdr:col>37</xdr:col>
      <xdr:colOff>396818</xdr:colOff>
      <xdr:row>16</xdr:row>
      <xdr:rowOff>488154</xdr:rowOff>
    </xdr:to>
    <xdr:pic>
      <xdr:nvPicPr>
        <xdr:cNvPr id="7" name="Picture 6">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570977" y="23811"/>
          <a:ext cx="4542216" cy="41552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22412</xdr:colOff>
      <xdr:row>0</xdr:row>
      <xdr:rowOff>56029</xdr:rowOff>
    </xdr:from>
    <xdr:to>
      <xdr:col>5</xdr:col>
      <xdr:colOff>149401</xdr:colOff>
      <xdr:row>0</xdr:row>
      <xdr:rowOff>493058</xdr:rowOff>
    </xdr:to>
    <xdr:pic>
      <xdr:nvPicPr>
        <xdr:cNvPr id="2" name="Picture 126" descr="LOGO">
          <a:extLst>
            <a:ext uri="{FF2B5EF4-FFF2-40B4-BE49-F238E27FC236}">
              <a16:creationId xmlns:a16="http://schemas.microsoft.com/office/drawing/2014/main" id="{8E523C89-A30B-491F-B058-6098F93651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2412" y="56029"/>
          <a:ext cx="1875107" cy="4370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47</xdr:col>
      <xdr:colOff>0</xdr:colOff>
      <xdr:row>19</xdr:row>
      <xdr:rowOff>0</xdr:rowOff>
    </xdr:from>
    <xdr:to>
      <xdr:col>47</xdr:col>
      <xdr:colOff>0</xdr:colOff>
      <xdr:row>19</xdr:row>
      <xdr:rowOff>0</xdr:rowOff>
    </xdr:to>
    <xdr:sp macro="" textlink="">
      <xdr:nvSpPr>
        <xdr:cNvPr id="2" name="Oval 108">
          <a:extLst>
            <a:ext uri="{FF2B5EF4-FFF2-40B4-BE49-F238E27FC236}">
              <a16:creationId xmlns:a16="http://schemas.microsoft.com/office/drawing/2014/main" id="{00000000-0008-0000-0300-000002000000}"/>
            </a:ext>
          </a:extLst>
        </xdr:cNvPr>
        <xdr:cNvSpPr>
          <a:spLocks noChangeArrowheads="1"/>
        </xdr:cNvSpPr>
      </xdr:nvSpPr>
      <xdr:spPr bwMode="auto">
        <a:xfrm>
          <a:off x="17354550" y="4953000"/>
          <a:ext cx="0" cy="0"/>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49</xdr:col>
      <xdr:colOff>0</xdr:colOff>
      <xdr:row>19</xdr:row>
      <xdr:rowOff>0</xdr:rowOff>
    </xdr:from>
    <xdr:to>
      <xdr:col>49</xdr:col>
      <xdr:colOff>0</xdr:colOff>
      <xdr:row>19</xdr:row>
      <xdr:rowOff>9525</xdr:rowOff>
    </xdr:to>
    <xdr:sp macro="" textlink="">
      <xdr:nvSpPr>
        <xdr:cNvPr id="3" name="Oval 137">
          <a:extLst>
            <a:ext uri="{FF2B5EF4-FFF2-40B4-BE49-F238E27FC236}">
              <a16:creationId xmlns:a16="http://schemas.microsoft.com/office/drawing/2014/main" id="{00000000-0008-0000-0300-000003000000}"/>
            </a:ext>
          </a:extLst>
        </xdr:cNvPr>
        <xdr:cNvSpPr>
          <a:spLocks noChangeArrowheads="1"/>
        </xdr:cNvSpPr>
      </xdr:nvSpPr>
      <xdr:spPr bwMode="auto">
        <a:xfrm>
          <a:off x="18421350" y="4953000"/>
          <a:ext cx="0" cy="9525"/>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49</xdr:col>
      <xdr:colOff>0</xdr:colOff>
      <xdr:row>19</xdr:row>
      <xdr:rowOff>0</xdr:rowOff>
    </xdr:from>
    <xdr:to>
      <xdr:col>49</xdr:col>
      <xdr:colOff>0</xdr:colOff>
      <xdr:row>19</xdr:row>
      <xdr:rowOff>0</xdr:rowOff>
    </xdr:to>
    <xdr:sp macro="" textlink="">
      <xdr:nvSpPr>
        <xdr:cNvPr id="4" name="Oval 139">
          <a:extLst>
            <a:ext uri="{FF2B5EF4-FFF2-40B4-BE49-F238E27FC236}">
              <a16:creationId xmlns:a16="http://schemas.microsoft.com/office/drawing/2014/main" id="{00000000-0008-0000-0300-000004000000}"/>
            </a:ext>
          </a:extLst>
        </xdr:cNvPr>
        <xdr:cNvSpPr>
          <a:spLocks noChangeArrowheads="1"/>
        </xdr:cNvSpPr>
      </xdr:nvSpPr>
      <xdr:spPr bwMode="auto">
        <a:xfrm>
          <a:off x="18421350" y="4953000"/>
          <a:ext cx="0" cy="0"/>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xdr:col>
      <xdr:colOff>138110</xdr:colOff>
      <xdr:row>0</xdr:row>
      <xdr:rowOff>0</xdr:rowOff>
    </xdr:from>
    <xdr:to>
      <xdr:col>7</xdr:col>
      <xdr:colOff>209550</xdr:colOff>
      <xdr:row>1</xdr:row>
      <xdr:rowOff>396732</xdr:rowOff>
    </xdr:to>
    <xdr:pic>
      <xdr:nvPicPr>
        <xdr:cNvPr id="5" name="Picture 385" descr="Nexteer Logo">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8110" y="0"/>
          <a:ext cx="2271715" cy="9015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104775</xdr:colOff>
          <xdr:row>21</xdr:row>
          <xdr:rowOff>0</xdr:rowOff>
        </xdr:from>
        <xdr:to>
          <xdr:col>6</xdr:col>
          <xdr:colOff>276225</xdr:colOff>
          <xdr:row>22</xdr:row>
          <xdr:rowOff>0</xdr:rowOff>
        </xdr:to>
        <xdr:sp macro="" textlink="">
          <xdr:nvSpPr>
            <xdr:cNvPr id="48129" name="Button 1" hidden="1">
              <a:extLst>
                <a:ext uri="{63B3BB69-23CF-44E3-9099-C40C66FF867C}">
                  <a14:compatExt spid="_x0000_s48129"/>
                </a:ext>
                <a:ext uri="{FF2B5EF4-FFF2-40B4-BE49-F238E27FC236}">
                  <a16:creationId xmlns:a16="http://schemas.microsoft.com/office/drawing/2014/main" id="{00000000-0008-0000-0300-000001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2</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104775</xdr:colOff>
          <xdr:row>20</xdr:row>
          <xdr:rowOff>0</xdr:rowOff>
        </xdr:from>
        <xdr:to>
          <xdr:col>6</xdr:col>
          <xdr:colOff>276225</xdr:colOff>
          <xdr:row>21</xdr:row>
          <xdr:rowOff>0</xdr:rowOff>
        </xdr:to>
        <xdr:sp macro="" textlink="">
          <xdr:nvSpPr>
            <xdr:cNvPr id="48130" name="Button 2" hidden="1">
              <a:extLst>
                <a:ext uri="{63B3BB69-23CF-44E3-9099-C40C66FF867C}">
                  <a14:compatExt spid="_x0000_s48130"/>
                </a:ext>
                <a:ext uri="{FF2B5EF4-FFF2-40B4-BE49-F238E27FC236}">
                  <a16:creationId xmlns:a16="http://schemas.microsoft.com/office/drawing/2014/main" id="{00000000-0008-0000-0300-000002B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Run Data 1</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123825</xdr:colOff>
          <xdr:row>26</xdr:row>
          <xdr:rowOff>9525</xdr:rowOff>
        </xdr:from>
        <xdr:to>
          <xdr:col>6</xdr:col>
          <xdr:colOff>285750</xdr:colOff>
          <xdr:row>27</xdr:row>
          <xdr:rowOff>0</xdr:rowOff>
        </xdr:to>
        <xdr:sp macro="" textlink="">
          <xdr:nvSpPr>
            <xdr:cNvPr id="48131" name="Button 3" hidden="1">
              <a:extLst>
                <a:ext uri="{63B3BB69-23CF-44E3-9099-C40C66FF867C}">
                  <a14:compatExt spid="_x0000_s48131"/>
                </a:ext>
                <a:ext uri="{FF2B5EF4-FFF2-40B4-BE49-F238E27FC236}">
                  <a16:creationId xmlns:a16="http://schemas.microsoft.com/office/drawing/2014/main" id="{00000000-0008-0000-0300-000003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114300</xdr:colOff>
          <xdr:row>22</xdr:row>
          <xdr:rowOff>0</xdr:rowOff>
        </xdr:from>
        <xdr:to>
          <xdr:col>6</xdr:col>
          <xdr:colOff>276225</xdr:colOff>
          <xdr:row>23</xdr:row>
          <xdr:rowOff>0</xdr:rowOff>
        </xdr:to>
        <xdr:sp macro="" textlink="">
          <xdr:nvSpPr>
            <xdr:cNvPr id="48132" name="Button 4" hidden="1">
              <a:extLst>
                <a:ext uri="{63B3BB69-23CF-44E3-9099-C40C66FF867C}">
                  <a14:compatExt spid="_x0000_s48132"/>
                </a:ext>
                <a:ext uri="{FF2B5EF4-FFF2-40B4-BE49-F238E27FC236}">
                  <a16:creationId xmlns:a16="http://schemas.microsoft.com/office/drawing/2014/main" id="{00000000-0008-0000-0300-000004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3</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114300</xdr:colOff>
          <xdr:row>23</xdr:row>
          <xdr:rowOff>0</xdr:rowOff>
        </xdr:from>
        <xdr:to>
          <xdr:col>6</xdr:col>
          <xdr:colOff>276225</xdr:colOff>
          <xdr:row>24</xdr:row>
          <xdr:rowOff>0</xdr:rowOff>
        </xdr:to>
        <xdr:sp macro="" textlink="">
          <xdr:nvSpPr>
            <xdr:cNvPr id="48133" name="Button 5" hidden="1">
              <a:extLst>
                <a:ext uri="{63B3BB69-23CF-44E3-9099-C40C66FF867C}">
                  <a14:compatExt spid="_x0000_s48133"/>
                </a:ext>
                <a:ext uri="{FF2B5EF4-FFF2-40B4-BE49-F238E27FC236}">
                  <a16:creationId xmlns:a16="http://schemas.microsoft.com/office/drawing/2014/main" id="{00000000-0008-0000-0300-000005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4</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114300</xdr:colOff>
          <xdr:row>24</xdr:row>
          <xdr:rowOff>9525</xdr:rowOff>
        </xdr:from>
        <xdr:to>
          <xdr:col>7</xdr:col>
          <xdr:colOff>0</xdr:colOff>
          <xdr:row>25</xdr:row>
          <xdr:rowOff>0</xdr:rowOff>
        </xdr:to>
        <xdr:sp macro="" textlink="">
          <xdr:nvSpPr>
            <xdr:cNvPr id="48134" name="Button 6" hidden="1">
              <a:extLst>
                <a:ext uri="{63B3BB69-23CF-44E3-9099-C40C66FF867C}">
                  <a14:compatExt spid="_x0000_s48134"/>
                </a:ext>
                <a:ext uri="{FF2B5EF4-FFF2-40B4-BE49-F238E27FC236}">
                  <a16:creationId xmlns:a16="http://schemas.microsoft.com/office/drawing/2014/main" id="{00000000-0008-0000-0300-000006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5</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123825</xdr:colOff>
          <xdr:row>25</xdr:row>
          <xdr:rowOff>0</xdr:rowOff>
        </xdr:from>
        <xdr:to>
          <xdr:col>7</xdr:col>
          <xdr:colOff>0</xdr:colOff>
          <xdr:row>26</xdr:row>
          <xdr:rowOff>0</xdr:rowOff>
        </xdr:to>
        <xdr:sp macro="" textlink="">
          <xdr:nvSpPr>
            <xdr:cNvPr id="48135" name="Button 7" hidden="1">
              <a:extLst>
                <a:ext uri="{63B3BB69-23CF-44E3-9099-C40C66FF867C}">
                  <a14:compatExt spid="_x0000_s48135"/>
                </a:ext>
                <a:ext uri="{FF2B5EF4-FFF2-40B4-BE49-F238E27FC236}">
                  <a16:creationId xmlns:a16="http://schemas.microsoft.com/office/drawing/2014/main" id="{00000000-0008-0000-0300-000007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6</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123825</xdr:colOff>
          <xdr:row>27</xdr:row>
          <xdr:rowOff>0</xdr:rowOff>
        </xdr:from>
        <xdr:to>
          <xdr:col>7</xdr:col>
          <xdr:colOff>9525</xdr:colOff>
          <xdr:row>27</xdr:row>
          <xdr:rowOff>314325</xdr:rowOff>
        </xdr:to>
        <xdr:sp macro="" textlink="">
          <xdr:nvSpPr>
            <xdr:cNvPr id="48136" name="Button 8" hidden="1">
              <a:extLst>
                <a:ext uri="{63B3BB69-23CF-44E3-9099-C40C66FF867C}">
                  <a14:compatExt spid="_x0000_s48136"/>
                </a:ext>
                <a:ext uri="{FF2B5EF4-FFF2-40B4-BE49-F238E27FC236}">
                  <a16:creationId xmlns:a16="http://schemas.microsoft.com/office/drawing/2014/main" id="{00000000-0008-0000-0300-000008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8</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123825</xdr:colOff>
          <xdr:row>27</xdr:row>
          <xdr:rowOff>314325</xdr:rowOff>
        </xdr:from>
        <xdr:to>
          <xdr:col>7</xdr:col>
          <xdr:colOff>9525</xdr:colOff>
          <xdr:row>28</xdr:row>
          <xdr:rowOff>314325</xdr:rowOff>
        </xdr:to>
        <xdr:sp macro="" textlink="">
          <xdr:nvSpPr>
            <xdr:cNvPr id="48137" name="Button 9" hidden="1">
              <a:extLst>
                <a:ext uri="{63B3BB69-23CF-44E3-9099-C40C66FF867C}">
                  <a14:compatExt spid="_x0000_s48137"/>
                </a:ext>
                <a:ext uri="{FF2B5EF4-FFF2-40B4-BE49-F238E27FC236}">
                  <a16:creationId xmlns:a16="http://schemas.microsoft.com/office/drawing/2014/main" id="{00000000-0008-0000-0300-000009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9</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114300</xdr:colOff>
          <xdr:row>29</xdr:row>
          <xdr:rowOff>0</xdr:rowOff>
        </xdr:from>
        <xdr:to>
          <xdr:col>7</xdr:col>
          <xdr:colOff>0</xdr:colOff>
          <xdr:row>30</xdr:row>
          <xdr:rowOff>0</xdr:rowOff>
        </xdr:to>
        <xdr:sp macro="" textlink="">
          <xdr:nvSpPr>
            <xdr:cNvPr id="48138" name="Button 10" hidden="1">
              <a:extLst>
                <a:ext uri="{63B3BB69-23CF-44E3-9099-C40C66FF867C}">
                  <a14:compatExt spid="_x0000_s48138"/>
                </a:ext>
                <a:ext uri="{FF2B5EF4-FFF2-40B4-BE49-F238E27FC236}">
                  <a16:creationId xmlns:a16="http://schemas.microsoft.com/office/drawing/2014/main" id="{00000000-0008-0000-0300-00000A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10</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114300</xdr:colOff>
          <xdr:row>30</xdr:row>
          <xdr:rowOff>0</xdr:rowOff>
        </xdr:from>
        <xdr:to>
          <xdr:col>7</xdr:col>
          <xdr:colOff>0</xdr:colOff>
          <xdr:row>31</xdr:row>
          <xdr:rowOff>0</xdr:rowOff>
        </xdr:to>
        <xdr:sp macro="" textlink="">
          <xdr:nvSpPr>
            <xdr:cNvPr id="48139" name="Button 11" hidden="1">
              <a:extLst>
                <a:ext uri="{63B3BB69-23CF-44E3-9099-C40C66FF867C}">
                  <a14:compatExt spid="_x0000_s48139"/>
                </a:ext>
                <a:ext uri="{FF2B5EF4-FFF2-40B4-BE49-F238E27FC236}">
                  <a16:creationId xmlns:a16="http://schemas.microsoft.com/office/drawing/2014/main" id="{00000000-0008-0000-0300-00000B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11</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114300</xdr:colOff>
          <xdr:row>31</xdr:row>
          <xdr:rowOff>9525</xdr:rowOff>
        </xdr:from>
        <xdr:to>
          <xdr:col>7</xdr:col>
          <xdr:colOff>9525</xdr:colOff>
          <xdr:row>32</xdr:row>
          <xdr:rowOff>0</xdr:rowOff>
        </xdr:to>
        <xdr:sp macro="" textlink="">
          <xdr:nvSpPr>
            <xdr:cNvPr id="48140" name="Button 12" hidden="1">
              <a:extLst>
                <a:ext uri="{63B3BB69-23CF-44E3-9099-C40C66FF867C}">
                  <a14:compatExt spid="_x0000_s48140"/>
                </a:ext>
                <a:ext uri="{FF2B5EF4-FFF2-40B4-BE49-F238E27FC236}">
                  <a16:creationId xmlns:a16="http://schemas.microsoft.com/office/drawing/2014/main" id="{00000000-0008-0000-0300-00000C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12</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114300</xdr:colOff>
          <xdr:row>32</xdr:row>
          <xdr:rowOff>9525</xdr:rowOff>
        </xdr:from>
        <xdr:to>
          <xdr:col>7</xdr:col>
          <xdr:colOff>0</xdr:colOff>
          <xdr:row>33</xdr:row>
          <xdr:rowOff>0</xdr:rowOff>
        </xdr:to>
        <xdr:sp macro="" textlink="">
          <xdr:nvSpPr>
            <xdr:cNvPr id="48141" name="Button 13" hidden="1">
              <a:extLst>
                <a:ext uri="{63B3BB69-23CF-44E3-9099-C40C66FF867C}">
                  <a14:compatExt spid="_x0000_s48141"/>
                </a:ext>
                <a:ext uri="{FF2B5EF4-FFF2-40B4-BE49-F238E27FC236}">
                  <a16:creationId xmlns:a16="http://schemas.microsoft.com/office/drawing/2014/main" id="{00000000-0008-0000-0300-00000D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13</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123825</xdr:colOff>
          <xdr:row>33</xdr:row>
          <xdr:rowOff>9525</xdr:rowOff>
        </xdr:from>
        <xdr:to>
          <xdr:col>7</xdr:col>
          <xdr:colOff>0</xdr:colOff>
          <xdr:row>33</xdr:row>
          <xdr:rowOff>304800</xdr:rowOff>
        </xdr:to>
        <xdr:sp macro="" textlink="">
          <xdr:nvSpPr>
            <xdr:cNvPr id="48142" name="Button 14" hidden="1">
              <a:extLst>
                <a:ext uri="{63B3BB69-23CF-44E3-9099-C40C66FF867C}">
                  <a14:compatExt spid="_x0000_s48142"/>
                </a:ext>
                <a:ext uri="{FF2B5EF4-FFF2-40B4-BE49-F238E27FC236}">
                  <a16:creationId xmlns:a16="http://schemas.microsoft.com/office/drawing/2014/main" id="{00000000-0008-0000-0300-00000E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14</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123825</xdr:colOff>
          <xdr:row>33</xdr:row>
          <xdr:rowOff>304800</xdr:rowOff>
        </xdr:from>
        <xdr:to>
          <xdr:col>7</xdr:col>
          <xdr:colOff>0</xdr:colOff>
          <xdr:row>34</xdr:row>
          <xdr:rowOff>295275</xdr:rowOff>
        </xdr:to>
        <xdr:sp macro="" textlink="">
          <xdr:nvSpPr>
            <xdr:cNvPr id="48143" name="Button 15" hidden="1">
              <a:extLst>
                <a:ext uri="{63B3BB69-23CF-44E3-9099-C40C66FF867C}">
                  <a14:compatExt spid="_x0000_s48143"/>
                </a:ext>
                <a:ext uri="{FF2B5EF4-FFF2-40B4-BE49-F238E27FC236}">
                  <a16:creationId xmlns:a16="http://schemas.microsoft.com/office/drawing/2014/main" id="{00000000-0008-0000-0300-00000F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15</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123825</xdr:colOff>
          <xdr:row>34</xdr:row>
          <xdr:rowOff>304800</xdr:rowOff>
        </xdr:from>
        <xdr:to>
          <xdr:col>6</xdr:col>
          <xdr:colOff>276225</xdr:colOff>
          <xdr:row>35</xdr:row>
          <xdr:rowOff>304800</xdr:rowOff>
        </xdr:to>
        <xdr:sp macro="" textlink="">
          <xdr:nvSpPr>
            <xdr:cNvPr id="48144" name="Button 16" hidden="1">
              <a:extLst>
                <a:ext uri="{63B3BB69-23CF-44E3-9099-C40C66FF867C}">
                  <a14:compatExt spid="_x0000_s48144"/>
                </a:ext>
                <a:ext uri="{FF2B5EF4-FFF2-40B4-BE49-F238E27FC236}">
                  <a16:creationId xmlns:a16="http://schemas.microsoft.com/office/drawing/2014/main" id="{00000000-0008-0000-0300-000010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16</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123825</xdr:colOff>
          <xdr:row>36</xdr:row>
          <xdr:rowOff>9525</xdr:rowOff>
        </xdr:from>
        <xdr:to>
          <xdr:col>7</xdr:col>
          <xdr:colOff>0</xdr:colOff>
          <xdr:row>37</xdr:row>
          <xdr:rowOff>0</xdr:rowOff>
        </xdr:to>
        <xdr:sp macro="" textlink="">
          <xdr:nvSpPr>
            <xdr:cNvPr id="48145" name="Button 17" hidden="1">
              <a:extLst>
                <a:ext uri="{63B3BB69-23CF-44E3-9099-C40C66FF867C}">
                  <a14:compatExt spid="_x0000_s48145"/>
                </a:ext>
                <a:ext uri="{FF2B5EF4-FFF2-40B4-BE49-F238E27FC236}">
                  <a16:creationId xmlns:a16="http://schemas.microsoft.com/office/drawing/2014/main" id="{00000000-0008-0000-0300-000011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17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133350</xdr:colOff>
          <xdr:row>37</xdr:row>
          <xdr:rowOff>9525</xdr:rowOff>
        </xdr:from>
        <xdr:to>
          <xdr:col>7</xdr:col>
          <xdr:colOff>9525</xdr:colOff>
          <xdr:row>37</xdr:row>
          <xdr:rowOff>304800</xdr:rowOff>
        </xdr:to>
        <xdr:sp macro="" textlink="">
          <xdr:nvSpPr>
            <xdr:cNvPr id="48146" name="Button 18" hidden="1">
              <a:extLst>
                <a:ext uri="{63B3BB69-23CF-44E3-9099-C40C66FF867C}">
                  <a14:compatExt spid="_x0000_s48146"/>
                </a:ext>
                <a:ext uri="{FF2B5EF4-FFF2-40B4-BE49-F238E27FC236}">
                  <a16:creationId xmlns:a16="http://schemas.microsoft.com/office/drawing/2014/main" id="{00000000-0008-0000-0300-000012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18</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133350</xdr:colOff>
          <xdr:row>37</xdr:row>
          <xdr:rowOff>314325</xdr:rowOff>
        </xdr:from>
        <xdr:to>
          <xdr:col>7</xdr:col>
          <xdr:colOff>19050</xdr:colOff>
          <xdr:row>39</xdr:row>
          <xdr:rowOff>0</xdr:rowOff>
        </xdr:to>
        <xdr:sp macro="" textlink="">
          <xdr:nvSpPr>
            <xdr:cNvPr id="48147" name="Button 19" hidden="1">
              <a:extLst>
                <a:ext uri="{63B3BB69-23CF-44E3-9099-C40C66FF867C}">
                  <a14:compatExt spid="_x0000_s48147"/>
                </a:ext>
                <a:ext uri="{FF2B5EF4-FFF2-40B4-BE49-F238E27FC236}">
                  <a16:creationId xmlns:a16="http://schemas.microsoft.com/office/drawing/2014/main" id="{00000000-0008-0000-0300-000013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19</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142875</xdr:colOff>
          <xdr:row>39</xdr:row>
          <xdr:rowOff>0</xdr:rowOff>
        </xdr:from>
        <xdr:to>
          <xdr:col>7</xdr:col>
          <xdr:colOff>19050</xdr:colOff>
          <xdr:row>40</xdr:row>
          <xdr:rowOff>0</xdr:rowOff>
        </xdr:to>
        <xdr:sp macro="" textlink="">
          <xdr:nvSpPr>
            <xdr:cNvPr id="48148" name="Button 20" hidden="1">
              <a:extLst>
                <a:ext uri="{63B3BB69-23CF-44E3-9099-C40C66FF867C}">
                  <a14:compatExt spid="_x0000_s48148"/>
                </a:ext>
                <a:ext uri="{FF2B5EF4-FFF2-40B4-BE49-F238E27FC236}">
                  <a16:creationId xmlns:a16="http://schemas.microsoft.com/office/drawing/2014/main" id="{00000000-0008-0000-0300-000014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20</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142875</xdr:colOff>
          <xdr:row>40</xdr:row>
          <xdr:rowOff>0</xdr:rowOff>
        </xdr:from>
        <xdr:to>
          <xdr:col>7</xdr:col>
          <xdr:colOff>19050</xdr:colOff>
          <xdr:row>41</xdr:row>
          <xdr:rowOff>0</xdr:rowOff>
        </xdr:to>
        <xdr:sp macro="" textlink="">
          <xdr:nvSpPr>
            <xdr:cNvPr id="48149" name="Button 21" hidden="1">
              <a:extLst>
                <a:ext uri="{63B3BB69-23CF-44E3-9099-C40C66FF867C}">
                  <a14:compatExt spid="_x0000_s48149"/>
                </a:ext>
                <a:ext uri="{FF2B5EF4-FFF2-40B4-BE49-F238E27FC236}">
                  <a16:creationId xmlns:a16="http://schemas.microsoft.com/office/drawing/2014/main" id="{00000000-0008-0000-0300-000015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21</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152400</xdr:colOff>
          <xdr:row>40</xdr:row>
          <xdr:rowOff>304800</xdr:rowOff>
        </xdr:from>
        <xdr:to>
          <xdr:col>7</xdr:col>
          <xdr:colOff>19050</xdr:colOff>
          <xdr:row>41</xdr:row>
          <xdr:rowOff>304800</xdr:rowOff>
        </xdr:to>
        <xdr:sp macro="" textlink="">
          <xdr:nvSpPr>
            <xdr:cNvPr id="48150" name="Button 22" hidden="1">
              <a:extLst>
                <a:ext uri="{63B3BB69-23CF-44E3-9099-C40C66FF867C}">
                  <a14:compatExt spid="_x0000_s48150"/>
                </a:ext>
                <a:ext uri="{FF2B5EF4-FFF2-40B4-BE49-F238E27FC236}">
                  <a16:creationId xmlns:a16="http://schemas.microsoft.com/office/drawing/2014/main" id="{00000000-0008-0000-0300-000016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22</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152400</xdr:colOff>
          <xdr:row>42</xdr:row>
          <xdr:rowOff>0</xdr:rowOff>
        </xdr:from>
        <xdr:to>
          <xdr:col>7</xdr:col>
          <xdr:colOff>19050</xdr:colOff>
          <xdr:row>42</xdr:row>
          <xdr:rowOff>304800</xdr:rowOff>
        </xdr:to>
        <xdr:sp macro="" textlink="">
          <xdr:nvSpPr>
            <xdr:cNvPr id="48151" name="Button 23" hidden="1">
              <a:extLst>
                <a:ext uri="{63B3BB69-23CF-44E3-9099-C40C66FF867C}">
                  <a14:compatExt spid="_x0000_s48151"/>
                </a:ext>
                <a:ext uri="{FF2B5EF4-FFF2-40B4-BE49-F238E27FC236}">
                  <a16:creationId xmlns:a16="http://schemas.microsoft.com/office/drawing/2014/main" id="{00000000-0008-0000-0300-000017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23</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142875</xdr:colOff>
          <xdr:row>43</xdr:row>
          <xdr:rowOff>0</xdr:rowOff>
        </xdr:from>
        <xdr:to>
          <xdr:col>7</xdr:col>
          <xdr:colOff>19050</xdr:colOff>
          <xdr:row>43</xdr:row>
          <xdr:rowOff>304800</xdr:rowOff>
        </xdr:to>
        <xdr:sp macro="" textlink="">
          <xdr:nvSpPr>
            <xdr:cNvPr id="48152" name="Button 24" hidden="1">
              <a:extLst>
                <a:ext uri="{63B3BB69-23CF-44E3-9099-C40C66FF867C}">
                  <a14:compatExt spid="_x0000_s48152"/>
                </a:ext>
                <a:ext uri="{FF2B5EF4-FFF2-40B4-BE49-F238E27FC236}">
                  <a16:creationId xmlns:a16="http://schemas.microsoft.com/office/drawing/2014/main" id="{00000000-0008-0000-0300-000018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24</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142875</xdr:colOff>
          <xdr:row>44</xdr:row>
          <xdr:rowOff>0</xdr:rowOff>
        </xdr:from>
        <xdr:to>
          <xdr:col>7</xdr:col>
          <xdr:colOff>28575</xdr:colOff>
          <xdr:row>45</xdr:row>
          <xdr:rowOff>0</xdr:rowOff>
        </xdr:to>
        <xdr:sp macro="" textlink="">
          <xdr:nvSpPr>
            <xdr:cNvPr id="48153" name="Button 25" hidden="1">
              <a:extLst>
                <a:ext uri="{63B3BB69-23CF-44E3-9099-C40C66FF867C}">
                  <a14:compatExt spid="_x0000_s48153"/>
                </a:ext>
                <a:ext uri="{FF2B5EF4-FFF2-40B4-BE49-F238E27FC236}">
                  <a16:creationId xmlns:a16="http://schemas.microsoft.com/office/drawing/2014/main" id="{00000000-0008-0000-0300-000019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25</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133350</xdr:colOff>
          <xdr:row>45</xdr:row>
          <xdr:rowOff>0</xdr:rowOff>
        </xdr:from>
        <xdr:to>
          <xdr:col>7</xdr:col>
          <xdr:colOff>28575</xdr:colOff>
          <xdr:row>45</xdr:row>
          <xdr:rowOff>304800</xdr:rowOff>
        </xdr:to>
        <xdr:sp macro="" textlink="">
          <xdr:nvSpPr>
            <xdr:cNvPr id="48154" name="Button 26" hidden="1">
              <a:extLst>
                <a:ext uri="{63B3BB69-23CF-44E3-9099-C40C66FF867C}">
                  <a14:compatExt spid="_x0000_s48154"/>
                </a:ext>
                <a:ext uri="{FF2B5EF4-FFF2-40B4-BE49-F238E27FC236}">
                  <a16:creationId xmlns:a16="http://schemas.microsoft.com/office/drawing/2014/main" id="{00000000-0008-0000-0300-00001A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26</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133350</xdr:colOff>
          <xdr:row>46</xdr:row>
          <xdr:rowOff>0</xdr:rowOff>
        </xdr:from>
        <xdr:to>
          <xdr:col>7</xdr:col>
          <xdr:colOff>38100</xdr:colOff>
          <xdr:row>46</xdr:row>
          <xdr:rowOff>304800</xdr:rowOff>
        </xdr:to>
        <xdr:sp macro="" textlink="">
          <xdr:nvSpPr>
            <xdr:cNvPr id="48155" name="Button 27" hidden="1">
              <a:extLst>
                <a:ext uri="{63B3BB69-23CF-44E3-9099-C40C66FF867C}">
                  <a14:compatExt spid="_x0000_s48155"/>
                </a:ext>
                <a:ext uri="{FF2B5EF4-FFF2-40B4-BE49-F238E27FC236}">
                  <a16:creationId xmlns:a16="http://schemas.microsoft.com/office/drawing/2014/main" id="{00000000-0008-0000-0300-00001B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27</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133350</xdr:colOff>
          <xdr:row>47</xdr:row>
          <xdr:rowOff>0</xdr:rowOff>
        </xdr:from>
        <xdr:to>
          <xdr:col>7</xdr:col>
          <xdr:colOff>38100</xdr:colOff>
          <xdr:row>48</xdr:row>
          <xdr:rowOff>0</xdr:rowOff>
        </xdr:to>
        <xdr:sp macro="" textlink="">
          <xdr:nvSpPr>
            <xdr:cNvPr id="48156" name="Button 28" hidden="1">
              <a:extLst>
                <a:ext uri="{63B3BB69-23CF-44E3-9099-C40C66FF867C}">
                  <a14:compatExt spid="_x0000_s48156"/>
                </a:ext>
                <a:ext uri="{FF2B5EF4-FFF2-40B4-BE49-F238E27FC236}">
                  <a16:creationId xmlns:a16="http://schemas.microsoft.com/office/drawing/2014/main" id="{00000000-0008-0000-0300-00001C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28</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133350</xdr:colOff>
          <xdr:row>47</xdr:row>
          <xdr:rowOff>304800</xdr:rowOff>
        </xdr:from>
        <xdr:to>
          <xdr:col>7</xdr:col>
          <xdr:colOff>38100</xdr:colOff>
          <xdr:row>48</xdr:row>
          <xdr:rowOff>304800</xdr:rowOff>
        </xdr:to>
        <xdr:sp macro="" textlink="">
          <xdr:nvSpPr>
            <xdr:cNvPr id="48157" name="Button 29" hidden="1">
              <a:extLst>
                <a:ext uri="{63B3BB69-23CF-44E3-9099-C40C66FF867C}">
                  <a14:compatExt spid="_x0000_s48157"/>
                </a:ext>
                <a:ext uri="{FF2B5EF4-FFF2-40B4-BE49-F238E27FC236}">
                  <a16:creationId xmlns:a16="http://schemas.microsoft.com/office/drawing/2014/main" id="{00000000-0008-0000-0300-00001D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29</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133350</xdr:colOff>
          <xdr:row>49</xdr:row>
          <xdr:rowOff>0</xdr:rowOff>
        </xdr:from>
        <xdr:to>
          <xdr:col>7</xdr:col>
          <xdr:colOff>38100</xdr:colOff>
          <xdr:row>50</xdr:row>
          <xdr:rowOff>0</xdr:rowOff>
        </xdr:to>
        <xdr:sp macro="" textlink="">
          <xdr:nvSpPr>
            <xdr:cNvPr id="48158" name="Button 30" hidden="1">
              <a:extLst>
                <a:ext uri="{63B3BB69-23CF-44E3-9099-C40C66FF867C}">
                  <a14:compatExt spid="_x0000_s48158"/>
                </a:ext>
                <a:ext uri="{FF2B5EF4-FFF2-40B4-BE49-F238E27FC236}">
                  <a16:creationId xmlns:a16="http://schemas.microsoft.com/office/drawing/2014/main" id="{00000000-0008-0000-0300-00001E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Run Data 30</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0</xdr:col>
          <xdr:colOff>0</xdr:colOff>
          <xdr:row>14</xdr:row>
          <xdr:rowOff>47625</xdr:rowOff>
        </xdr:from>
        <xdr:to>
          <xdr:col>3</xdr:col>
          <xdr:colOff>485775</xdr:colOff>
          <xdr:row>16</xdr:row>
          <xdr:rowOff>219075</xdr:rowOff>
        </xdr:to>
        <xdr:sp macro="" textlink="">
          <xdr:nvSpPr>
            <xdr:cNvPr id="48159" name="Button 31" hidden="1">
              <a:extLst>
                <a:ext uri="{63B3BB69-23CF-44E3-9099-C40C66FF867C}">
                  <a14:compatExt spid="_x0000_s48159"/>
                </a:ext>
                <a:ext uri="{FF2B5EF4-FFF2-40B4-BE49-F238E27FC236}">
                  <a16:creationId xmlns:a16="http://schemas.microsoft.com/office/drawing/2014/main" id="{00000000-0008-0000-0300-00001FBC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100" b="0" i="0" u="none" strike="noStrike" baseline="0">
                  <a:solidFill>
                    <a:srgbClr val="000000"/>
                  </a:solidFill>
                  <a:latin typeface="Arial"/>
                  <a:cs typeface="Arial"/>
                </a:rPr>
                <a:t>R@R Summay Data</a:t>
              </a:r>
            </a:p>
          </xdr:txBody>
        </xdr:sp>
        <xdr:clientData fPrintsWithSheet="0"/>
      </xdr:twoCellAnchor>
    </mc:Choice>
    <mc:Fallback/>
  </mc:AlternateContent>
  <xdr:twoCellAnchor>
    <xdr:from>
      <xdr:col>12</xdr:col>
      <xdr:colOff>14006</xdr:colOff>
      <xdr:row>50</xdr:row>
      <xdr:rowOff>50936</xdr:rowOff>
    </xdr:from>
    <xdr:to>
      <xdr:col>27</xdr:col>
      <xdr:colOff>245509</xdr:colOff>
      <xdr:row>61</xdr:row>
      <xdr:rowOff>155863</xdr:rowOff>
    </xdr:to>
    <xdr:sp macro="" textlink="">
      <xdr:nvSpPr>
        <xdr:cNvPr id="37" name="TextBox 36">
          <a:extLst>
            <a:ext uri="{FF2B5EF4-FFF2-40B4-BE49-F238E27FC236}">
              <a16:creationId xmlns:a16="http://schemas.microsoft.com/office/drawing/2014/main" id="{00000000-0008-0000-0300-000025000000}"/>
            </a:ext>
          </a:extLst>
        </xdr:cNvPr>
        <xdr:cNvSpPr txBox="1"/>
      </xdr:nvSpPr>
      <xdr:spPr>
        <a:xfrm>
          <a:off x="3650824" y="14615527"/>
          <a:ext cx="4664958" cy="3620518"/>
        </a:xfrm>
        <a:prstGeom prst="rect">
          <a:avLst/>
        </a:prstGeom>
        <a:solidFill>
          <a:schemeClr val="bg1">
            <a:lumMod val="95000"/>
          </a:schemeClr>
        </a:solidFill>
        <a:ln/>
      </xdr:spPr>
      <xdr:style>
        <a:lnRef idx="1">
          <a:schemeClr val="dk1"/>
        </a:lnRef>
        <a:fillRef idx="0">
          <a:schemeClr val="dk1"/>
        </a:fillRef>
        <a:effectRef idx="0">
          <a:schemeClr val="dk1"/>
        </a:effectRef>
        <a:fontRef idx="minor">
          <a:schemeClr val="tx1"/>
        </a:fontRef>
      </xdr:style>
      <xdr:txBody>
        <a:bodyPr vertOverflow="clip" horzOverflow="clip" wrap="square" rtlCol="0" anchor="t"/>
        <a:lstStyle/>
        <a:p>
          <a:pPr algn="ctr"/>
          <a:r>
            <a:rPr lang="en-US" sz="1800" b="1" i="0" u="none" strike="noStrike">
              <a:solidFill>
                <a:schemeClr val="dk1"/>
              </a:solidFill>
              <a:effectLst/>
              <a:latin typeface="Arial" panose="020B0604020202020204" pitchFamily="34" charset="0"/>
              <a:ea typeface="+mn-ea"/>
              <a:cs typeface="Arial" panose="020B0604020202020204" pitchFamily="34" charset="0"/>
            </a:rPr>
            <a:t>Key items to consider:  </a:t>
          </a:r>
          <a:r>
            <a:rPr lang="en-US" sz="1800" b="1">
              <a:latin typeface="Arial" panose="020B0604020202020204" pitchFamily="34" charset="0"/>
              <a:cs typeface="Arial" panose="020B0604020202020204" pitchFamily="34" charset="0"/>
            </a:rPr>
            <a:t> </a:t>
          </a:r>
        </a:p>
        <a:p>
          <a:pPr algn="ctr"/>
          <a:endParaRPr lang="en-US" sz="1400" b="1"/>
        </a:p>
        <a:p>
          <a:r>
            <a:rPr lang="en-US" sz="1300" b="1" i="0" u="none" strike="noStrike">
              <a:solidFill>
                <a:schemeClr val="dk1"/>
              </a:solidFill>
              <a:effectLst/>
              <a:latin typeface="Arial" panose="020B0604020202020204" pitchFamily="34" charset="0"/>
              <a:ea typeface="+mn-ea"/>
              <a:cs typeface="Arial" panose="020B0604020202020204" pitchFamily="34" charset="0"/>
            </a:rPr>
            <a:t>-Verify that the planned %scrap is acceptable based on the supplier's experience and industry</a:t>
          </a:r>
          <a:r>
            <a:rPr lang="en-US" sz="1300" b="1">
              <a:latin typeface="Arial" panose="020B0604020202020204" pitchFamily="34" charset="0"/>
              <a:cs typeface="Arial" panose="020B0604020202020204" pitchFamily="34" charset="0"/>
            </a:rPr>
            <a:t> </a:t>
          </a:r>
          <a:r>
            <a:rPr lang="en-US" sz="1300" b="1" i="0" u="none" strike="noStrike">
              <a:solidFill>
                <a:schemeClr val="dk1"/>
              </a:solidFill>
              <a:effectLst/>
              <a:latin typeface="Arial" panose="020B0604020202020204" pitchFamily="34" charset="0"/>
              <a:ea typeface="+mn-ea"/>
              <a:cs typeface="Arial" panose="020B0604020202020204" pitchFamily="34" charset="0"/>
            </a:rPr>
            <a:t>standards for similar products.</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-Verify that the capacity the supplier is allocating meets the requirements for both daily QTC &amp; 15% &gt; QTC</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-Verify that the supplier's production time used to meet QTC requirements are not expected to exceed</a:t>
          </a:r>
          <a:r>
            <a:rPr lang="en-US" sz="1300" b="1">
              <a:latin typeface="Arial" panose="020B0604020202020204" pitchFamily="34" charset="0"/>
              <a:cs typeface="Arial" panose="020B0604020202020204" pitchFamily="34" charset="0"/>
            </a:rPr>
            <a:t> </a:t>
          </a:r>
          <a:r>
            <a:rPr lang="en-US" sz="1300" b="1" i="0" u="none" strike="noStrike">
              <a:solidFill>
                <a:schemeClr val="dk1"/>
              </a:solidFill>
              <a:effectLst/>
              <a:latin typeface="Arial" panose="020B0604020202020204" pitchFamily="34" charset="0"/>
              <a:ea typeface="+mn-ea"/>
              <a:cs typeface="Arial" panose="020B0604020202020204" pitchFamily="34" charset="0"/>
            </a:rPr>
            <a:t>a 100 hour work week</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-Identify any other potential issues with the capacity plan, such as ensuring all process steps are</a:t>
          </a:r>
          <a:r>
            <a:rPr lang="en-US" sz="1300" b="1">
              <a:latin typeface="Arial" panose="020B0604020202020204" pitchFamily="34" charset="0"/>
              <a:cs typeface="Arial" panose="020B0604020202020204" pitchFamily="34" charset="0"/>
            </a:rPr>
            <a:t> </a:t>
          </a:r>
          <a:r>
            <a:rPr lang="en-US" sz="1300" b="1" i="0" u="none" strike="noStrike">
              <a:solidFill>
                <a:schemeClr val="dk1"/>
              </a:solidFill>
              <a:effectLst/>
              <a:latin typeface="Arial" panose="020B0604020202020204" pitchFamily="34" charset="0"/>
              <a:ea typeface="+mn-ea"/>
              <a:cs typeface="Arial" panose="020B0604020202020204" pitchFamily="34" charset="0"/>
            </a:rPr>
            <a:t>identified, downtime isn't excessive, etc.</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-Identify potential opportunities for improvement</a:t>
          </a:r>
          <a:endParaRPr lang="en-US" sz="1300" b="1">
            <a:latin typeface="Arial" panose="020B0604020202020204" pitchFamily="34" charset="0"/>
            <a:cs typeface="Arial" panose="020B0604020202020204" pitchFamily="34" charset="0"/>
          </a:endParaRPr>
        </a:p>
      </xdr:txBody>
    </xdr:sp>
    <xdr:clientData/>
  </xdr:twoCellAnchor>
  <xdr:twoCellAnchor editAs="oneCell">
    <xdr:from>
      <xdr:col>1</xdr:col>
      <xdr:colOff>162665</xdr:colOff>
      <xdr:row>50</xdr:row>
      <xdr:rowOff>61052</xdr:rowOff>
    </xdr:from>
    <xdr:to>
      <xdr:col>11</xdr:col>
      <xdr:colOff>417518</xdr:colOff>
      <xdr:row>59</xdr:row>
      <xdr:rowOff>692727</xdr:rowOff>
    </xdr:to>
    <xdr:pic>
      <xdr:nvPicPr>
        <xdr:cNvPr id="38" name="Picture 37">
          <a:extLst>
            <a:ext uri="{FF2B5EF4-FFF2-40B4-BE49-F238E27FC236}">
              <a16:creationId xmlns:a16="http://schemas.microsoft.com/office/drawing/2014/main" id="{00000000-0008-0000-0300-00002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2665" y="14625643"/>
          <a:ext cx="3458717" cy="321208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19</xdr:row>
      <xdr:rowOff>0</xdr:rowOff>
    </xdr:from>
    <xdr:to>
      <xdr:col>2</xdr:col>
      <xdr:colOff>0</xdr:colOff>
      <xdr:row>19</xdr:row>
      <xdr:rowOff>19050</xdr:rowOff>
    </xdr:to>
    <xdr:sp macro="" textlink="">
      <xdr:nvSpPr>
        <xdr:cNvPr id="2" name="Oval 35">
          <a:extLst>
            <a:ext uri="{FF2B5EF4-FFF2-40B4-BE49-F238E27FC236}">
              <a16:creationId xmlns:a16="http://schemas.microsoft.com/office/drawing/2014/main" id="{00000000-0008-0000-0400-000002000000}"/>
            </a:ext>
          </a:extLst>
        </xdr:cNvPr>
        <xdr:cNvSpPr>
          <a:spLocks noChangeArrowheads="1"/>
        </xdr:cNvSpPr>
      </xdr:nvSpPr>
      <xdr:spPr bwMode="auto">
        <a:xfrm>
          <a:off x="1876425" y="4800600"/>
          <a:ext cx="0" cy="19050"/>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40</xdr:col>
      <xdr:colOff>0</xdr:colOff>
      <xdr:row>19</xdr:row>
      <xdr:rowOff>0</xdr:rowOff>
    </xdr:from>
    <xdr:to>
      <xdr:col>40</xdr:col>
      <xdr:colOff>0</xdr:colOff>
      <xdr:row>19</xdr:row>
      <xdr:rowOff>0</xdr:rowOff>
    </xdr:to>
    <xdr:sp macro="" textlink="">
      <xdr:nvSpPr>
        <xdr:cNvPr id="3" name="Oval 108">
          <a:extLst>
            <a:ext uri="{FF2B5EF4-FFF2-40B4-BE49-F238E27FC236}">
              <a16:creationId xmlns:a16="http://schemas.microsoft.com/office/drawing/2014/main" id="{00000000-0008-0000-0400-000003000000}"/>
            </a:ext>
          </a:extLst>
        </xdr:cNvPr>
        <xdr:cNvSpPr>
          <a:spLocks noChangeArrowheads="1"/>
        </xdr:cNvSpPr>
      </xdr:nvSpPr>
      <xdr:spPr bwMode="auto">
        <a:xfrm>
          <a:off x="24012525" y="4800600"/>
          <a:ext cx="0" cy="0"/>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42</xdr:col>
      <xdr:colOff>0</xdr:colOff>
      <xdr:row>19</xdr:row>
      <xdr:rowOff>0</xdr:rowOff>
    </xdr:from>
    <xdr:to>
      <xdr:col>42</xdr:col>
      <xdr:colOff>0</xdr:colOff>
      <xdr:row>19</xdr:row>
      <xdr:rowOff>9525</xdr:rowOff>
    </xdr:to>
    <xdr:sp macro="" textlink="">
      <xdr:nvSpPr>
        <xdr:cNvPr id="4" name="Oval 137">
          <a:extLst>
            <a:ext uri="{FF2B5EF4-FFF2-40B4-BE49-F238E27FC236}">
              <a16:creationId xmlns:a16="http://schemas.microsoft.com/office/drawing/2014/main" id="{00000000-0008-0000-0400-000004000000}"/>
            </a:ext>
          </a:extLst>
        </xdr:cNvPr>
        <xdr:cNvSpPr>
          <a:spLocks noChangeArrowheads="1"/>
        </xdr:cNvSpPr>
      </xdr:nvSpPr>
      <xdr:spPr bwMode="auto">
        <a:xfrm>
          <a:off x="25403175" y="4800600"/>
          <a:ext cx="0" cy="9525"/>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42</xdr:col>
      <xdr:colOff>0</xdr:colOff>
      <xdr:row>19</xdr:row>
      <xdr:rowOff>0</xdr:rowOff>
    </xdr:from>
    <xdr:to>
      <xdr:col>42</xdr:col>
      <xdr:colOff>0</xdr:colOff>
      <xdr:row>19</xdr:row>
      <xdr:rowOff>0</xdr:rowOff>
    </xdr:to>
    <xdr:sp macro="" textlink="">
      <xdr:nvSpPr>
        <xdr:cNvPr id="5" name="Oval 139">
          <a:extLst>
            <a:ext uri="{FF2B5EF4-FFF2-40B4-BE49-F238E27FC236}">
              <a16:creationId xmlns:a16="http://schemas.microsoft.com/office/drawing/2014/main" id="{00000000-0008-0000-0400-000005000000}"/>
            </a:ext>
          </a:extLst>
        </xdr:cNvPr>
        <xdr:cNvSpPr>
          <a:spLocks noChangeArrowheads="1"/>
        </xdr:cNvSpPr>
      </xdr:nvSpPr>
      <xdr:spPr bwMode="auto">
        <a:xfrm>
          <a:off x="25403175" y="4800600"/>
          <a:ext cx="0" cy="0"/>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xdr:col>
      <xdr:colOff>35716</xdr:colOff>
      <xdr:row>0</xdr:row>
      <xdr:rowOff>41418</xdr:rowOff>
    </xdr:from>
    <xdr:to>
      <xdr:col>3</xdr:col>
      <xdr:colOff>1083468</xdr:colOff>
      <xdr:row>1</xdr:row>
      <xdr:rowOff>438150</xdr:rowOff>
    </xdr:to>
    <xdr:pic>
      <xdr:nvPicPr>
        <xdr:cNvPr id="6" name="Picture 385" descr="Nexteer Logo">
          <a:extLst>
            <a:ext uri="{FF2B5EF4-FFF2-40B4-BE49-F238E27FC236}">
              <a16:creationId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6" y="41418"/>
          <a:ext cx="3228977" cy="9015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3</xdr:col>
          <xdr:colOff>1209675</xdr:colOff>
          <xdr:row>21</xdr:row>
          <xdr:rowOff>47625</xdr:rowOff>
        </xdr:from>
        <xdr:to>
          <xdr:col>6</xdr:col>
          <xdr:colOff>219075</xdr:colOff>
          <xdr:row>21</xdr:row>
          <xdr:rowOff>276225</xdr:rowOff>
        </xdr:to>
        <xdr:sp macro="" textlink="">
          <xdr:nvSpPr>
            <xdr:cNvPr id="9217" name="Button 1" hidden="1">
              <a:extLst>
                <a:ext uri="{63B3BB69-23CF-44E3-9099-C40C66FF867C}">
                  <a14:compatExt spid="_x0000_s9217"/>
                </a:ext>
                <a:ext uri="{FF2B5EF4-FFF2-40B4-BE49-F238E27FC236}">
                  <a16:creationId xmlns:a16="http://schemas.microsoft.com/office/drawing/2014/main" id="{00000000-0008-0000-0400-0000012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Go To Run Data 2</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1181100</xdr:colOff>
          <xdr:row>22</xdr:row>
          <xdr:rowOff>38100</xdr:rowOff>
        </xdr:from>
        <xdr:to>
          <xdr:col>6</xdr:col>
          <xdr:colOff>219075</xdr:colOff>
          <xdr:row>22</xdr:row>
          <xdr:rowOff>276225</xdr:rowOff>
        </xdr:to>
        <xdr:sp macro="" textlink="">
          <xdr:nvSpPr>
            <xdr:cNvPr id="9218" name="Button 2" hidden="1">
              <a:extLst>
                <a:ext uri="{63B3BB69-23CF-44E3-9099-C40C66FF867C}">
                  <a14:compatExt spid="_x0000_s9218"/>
                </a:ext>
                <a:ext uri="{FF2B5EF4-FFF2-40B4-BE49-F238E27FC236}">
                  <a16:creationId xmlns:a16="http://schemas.microsoft.com/office/drawing/2014/main" id="{00000000-0008-0000-0400-0000022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Go To Run Data 3</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1190625</xdr:colOff>
          <xdr:row>23</xdr:row>
          <xdr:rowOff>47625</xdr:rowOff>
        </xdr:from>
        <xdr:to>
          <xdr:col>6</xdr:col>
          <xdr:colOff>209550</xdr:colOff>
          <xdr:row>23</xdr:row>
          <xdr:rowOff>295275</xdr:rowOff>
        </xdr:to>
        <xdr:sp macro="" textlink="">
          <xdr:nvSpPr>
            <xdr:cNvPr id="9219" name="Button 3" hidden="1">
              <a:extLst>
                <a:ext uri="{63B3BB69-23CF-44E3-9099-C40C66FF867C}">
                  <a14:compatExt spid="_x0000_s9219"/>
                </a:ext>
                <a:ext uri="{FF2B5EF4-FFF2-40B4-BE49-F238E27FC236}">
                  <a16:creationId xmlns:a16="http://schemas.microsoft.com/office/drawing/2014/main" id="{00000000-0008-0000-0400-0000032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Go To Run Data 4</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1200150</xdr:colOff>
          <xdr:row>24</xdr:row>
          <xdr:rowOff>47625</xdr:rowOff>
        </xdr:from>
        <xdr:to>
          <xdr:col>6</xdr:col>
          <xdr:colOff>200025</xdr:colOff>
          <xdr:row>24</xdr:row>
          <xdr:rowOff>276225</xdr:rowOff>
        </xdr:to>
        <xdr:sp macro="" textlink="">
          <xdr:nvSpPr>
            <xdr:cNvPr id="9220" name="Button 4" hidden="1">
              <a:extLst>
                <a:ext uri="{63B3BB69-23CF-44E3-9099-C40C66FF867C}">
                  <a14:compatExt spid="_x0000_s9220"/>
                </a:ext>
                <a:ext uri="{FF2B5EF4-FFF2-40B4-BE49-F238E27FC236}">
                  <a16:creationId xmlns:a16="http://schemas.microsoft.com/office/drawing/2014/main" id="{00000000-0008-0000-0400-0000042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Go To Run Data 5</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1190625</xdr:colOff>
          <xdr:row>25</xdr:row>
          <xdr:rowOff>47625</xdr:rowOff>
        </xdr:from>
        <xdr:to>
          <xdr:col>6</xdr:col>
          <xdr:colOff>190500</xdr:colOff>
          <xdr:row>25</xdr:row>
          <xdr:rowOff>266700</xdr:rowOff>
        </xdr:to>
        <xdr:sp macro="" textlink="">
          <xdr:nvSpPr>
            <xdr:cNvPr id="9221" name="Button 5" hidden="1">
              <a:extLst>
                <a:ext uri="{63B3BB69-23CF-44E3-9099-C40C66FF867C}">
                  <a14:compatExt spid="_x0000_s9221"/>
                </a:ext>
                <a:ext uri="{FF2B5EF4-FFF2-40B4-BE49-F238E27FC236}">
                  <a16:creationId xmlns:a16="http://schemas.microsoft.com/office/drawing/2014/main" id="{00000000-0008-0000-0400-0000052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Go To Run Data 6</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190500</xdr:colOff>
          <xdr:row>20</xdr:row>
          <xdr:rowOff>47625</xdr:rowOff>
        </xdr:from>
        <xdr:to>
          <xdr:col>6</xdr:col>
          <xdr:colOff>200025</xdr:colOff>
          <xdr:row>20</xdr:row>
          <xdr:rowOff>285750</xdr:rowOff>
        </xdr:to>
        <xdr:sp macro="" textlink="">
          <xdr:nvSpPr>
            <xdr:cNvPr id="9222" name="Button 6" hidden="1">
              <a:extLst>
                <a:ext uri="{63B3BB69-23CF-44E3-9099-C40C66FF867C}">
                  <a14:compatExt spid="_x0000_s9222"/>
                </a:ext>
                <a:ext uri="{FF2B5EF4-FFF2-40B4-BE49-F238E27FC236}">
                  <a16:creationId xmlns:a16="http://schemas.microsoft.com/office/drawing/2014/main" id="{00000000-0008-0000-0400-0000062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Run Data 1</a:t>
              </a:r>
            </a:p>
          </xdr:txBody>
        </xdr:sp>
        <xdr:clientData fPrintsWithSheet="0"/>
      </xdr:twoCellAnchor>
    </mc:Choice>
    <mc:Fallback/>
  </mc:AlternateContent>
</xdr:wsDr>
</file>

<file path=xl/drawings/drawing6.xml><?xml version="1.0" encoding="utf-8"?>
<xdr:wsDr xmlns:xdr="http://schemas.openxmlformats.org/drawingml/2006/spreadsheetDrawing" xmlns:a="http://schemas.openxmlformats.org/drawingml/2006/main">
  <xdr:twoCellAnchor>
    <xdr:from>
      <xdr:col>43</xdr:col>
      <xdr:colOff>0</xdr:colOff>
      <xdr:row>19</xdr:row>
      <xdr:rowOff>0</xdr:rowOff>
    </xdr:from>
    <xdr:to>
      <xdr:col>43</xdr:col>
      <xdr:colOff>0</xdr:colOff>
      <xdr:row>19</xdr:row>
      <xdr:rowOff>0</xdr:rowOff>
    </xdr:to>
    <xdr:sp macro="" textlink="">
      <xdr:nvSpPr>
        <xdr:cNvPr id="2" name="Oval 3">
          <a:extLst>
            <a:ext uri="{FF2B5EF4-FFF2-40B4-BE49-F238E27FC236}">
              <a16:creationId xmlns:a16="http://schemas.microsoft.com/office/drawing/2014/main" id="{00000000-0008-0000-2300-000002000000}"/>
            </a:ext>
          </a:extLst>
        </xdr:cNvPr>
        <xdr:cNvSpPr>
          <a:spLocks noChangeArrowheads="1"/>
        </xdr:cNvSpPr>
      </xdr:nvSpPr>
      <xdr:spPr bwMode="auto">
        <a:xfrm>
          <a:off x="19097625" y="4171950"/>
          <a:ext cx="0" cy="0"/>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45</xdr:col>
      <xdr:colOff>0</xdr:colOff>
      <xdr:row>19</xdr:row>
      <xdr:rowOff>0</xdr:rowOff>
    </xdr:from>
    <xdr:to>
      <xdr:col>45</xdr:col>
      <xdr:colOff>0</xdr:colOff>
      <xdr:row>19</xdr:row>
      <xdr:rowOff>9525</xdr:rowOff>
    </xdr:to>
    <xdr:sp macro="" textlink="">
      <xdr:nvSpPr>
        <xdr:cNvPr id="3" name="Oval 4">
          <a:extLst>
            <a:ext uri="{FF2B5EF4-FFF2-40B4-BE49-F238E27FC236}">
              <a16:creationId xmlns:a16="http://schemas.microsoft.com/office/drawing/2014/main" id="{00000000-0008-0000-2300-000003000000}"/>
            </a:ext>
          </a:extLst>
        </xdr:cNvPr>
        <xdr:cNvSpPr>
          <a:spLocks noChangeArrowheads="1"/>
        </xdr:cNvSpPr>
      </xdr:nvSpPr>
      <xdr:spPr bwMode="auto">
        <a:xfrm>
          <a:off x="20535900" y="4171950"/>
          <a:ext cx="0" cy="9525"/>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45</xdr:col>
      <xdr:colOff>0</xdr:colOff>
      <xdr:row>19</xdr:row>
      <xdr:rowOff>0</xdr:rowOff>
    </xdr:from>
    <xdr:to>
      <xdr:col>45</xdr:col>
      <xdr:colOff>0</xdr:colOff>
      <xdr:row>19</xdr:row>
      <xdr:rowOff>0</xdr:rowOff>
    </xdr:to>
    <xdr:sp macro="" textlink="">
      <xdr:nvSpPr>
        <xdr:cNvPr id="4" name="Oval 5">
          <a:extLst>
            <a:ext uri="{FF2B5EF4-FFF2-40B4-BE49-F238E27FC236}">
              <a16:creationId xmlns:a16="http://schemas.microsoft.com/office/drawing/2014/main" id="{00000000-0008-0000-2300-000004000000}"/>
            </a:ext>
          </a:extLst>
        </xdr:cNvPr>
        <xdr:cNvSpPr>
          <a:spLocks noChangeArrowheads="1"/>
        </xdr:cNvSpPr>
      </xdr:nvSpPr>
      <xdr:spPr bwMode="auto">
        <a:xfrm>
          <a:off x="20535900" y="4171950"/>
          <a:ext cx="0" cy="0"/>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0</xdr:col>
      <xdr:colOff>154781</xdr:colOff>
      <xdr:row>0</xdr:row>
      <xdr:rowOff>30435</xdr:rowOff>
    </xdr:from>
    <xdr:to>
      <xdr:col>5</xdr:col>
      <xdr:colOff>95250</xdr:colOff>
      <xdr:row>3</xdr:row>
      <xdr:rowOff>23400</xdr:rowOff>
    </xdr:to>
    <xdr:pic>
      <xdr:nvPicPr>
        <xdr:cNvPr id="10" name="Picture 208" descr="Nexteer Logo">
          <a:extLst>
            <a:ext uri="{FF2B5EF4-FFF2-40B4-BE49-F238E27FC236}">
              <a16:creationId xmlns:a16="http://schemas.microsoft.com/office/drawing/2014/main" id="{00000000-0008-0000-2300-00000A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4781" y="30435"/>
          <a:ext cx="2464594" cy="802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0</xdr:col>
          <xdr:colOff>95250</xdr:colOff>
          <xdr:row>13</xdr:row>
          <xdr:rowOff>57150</xdr:rowOff>
        </xdr:from>
        <xdr:to>
          <xdr:col>2</xdr:col>
          <xdr:colOff>238125</xdr:colOff>
          <xdr:row>16</xdr:row>
          <xdr:rowOff>142875</xdr:rowOff>
        </xdr:to>
        <xdr:sp macro="" textlink="">
          <xdr:nvSpPr>
            <xdr:cNvPr id="39957" name="Button 21" hidden="1">
              <a:extLst>
                <a:ext uri="{63B3BB69-23CF-44E3-9099-C40C66FF867C}">
                  <a14:compatExt spid="_x0000_s39957"/>
                </a:ext>
                <a:ext uri="{FF2B5EF4-FFF2-40B4-BE49-F238E27FC236}">
                  <a16:creationId xmlns:a16="http://schemas.microsoft.com/office/drawing/2014/main" id="{00000000-0008-0000-2300-0000159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ea typeface="Calibri"/>
                  <a:cs typeface="Calibri"/>
                </a:rPr>
                <a:t>Capacity Plan</a:t>
              </a:r>
            </a:p>
          </xdr:txBody>
        </xdr:sp>
        <xdr:clientData fPrintsWithSheet="0"/>
      </xdr:twoCellAnchor>
    </mc:Choice>
    <mc:Fallback/>
  </mc:AlternateContent>
  <xdr:twoCellAnchor editAs="oneCell">
    <xdr:from>
      <xdr:col>0</xdr:col>
      <xdr:colOff>440532</xdr:colOff>
      <xdr:row>51</xdr:row>
      <xdr:rowOff>23812</xdr:rowOff>
    </xdr:from>
    <xdr:to>
      <xdr:col>10</xdr:col>
      <xdr:colOff>165953</xdr:colOff>
      <xdr:row>69</xdr:row>
      <xdr:rowOff>65654</xdr:rowOff>
    </xdr:to>
    <xdr:pic>
      <xdr:nvPicPr>
        <xdr:cNvPr id="12" name="Picture 11">
          <a:extLst>
            <a:ext uri="{FF2B5EF4-FFF2-40B4-BE49-F238E27FC236}">
              <a16:creationId xmlns:a16="http://schemas.microsoft.com/office/drawing/2014/main" id="{00000000-0008-0000-23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66751" y="13989843"/>
          <a:ext cx="3463984" cy="355418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45</xdr:col>
      <xdr:colOff>0</xdr:colOff>
      <xdr:row>19</xdr:row>
      <xdr:rowOff>0</xdr:rowOff>
    </xdr:from>
    <xdr:to>
      <xdr:col>45</xdr:col>
      <xdr:colOff>0</xdr:colOff>
      <xdr:row>19</xdr:row>
      <xdr:rowOff>0</xdr:rowOff>
    </xdr:to>
    <xdr:sp macro="" textlink="">
      <xdr:nvSpPr>
        <xdr:cNvPr id="2" name="Oval 108">
          <a:extLst>
            <a:ext uri="{FF2B5EF4-FFF2-40B4-BE49-F238E27FC236}">
              <a16:creationId xmlns:a16="http://schemas.microsoft.com/office/drawing/2014/main" id="{00000000-0008-0000-2400-000002000000}"/>
            </a:ext>
          </a:extLst>
        </xdr:cNvPr>
        <xdr:cNvSpPr>
          <a:spLocks noChangeArrowheads="1"/>
        </xdr:cNvSpPr>
      </xdr:nvSpPr>
      <xdr:spPr bwMode="auto">
        <a:xfrm>
          <a:off x="24022050" y="5095875"/>
          <a:ext cx="0" cy="0"/>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47</xdr:col>
      <xdr:colOff>0</xdr:colOff>
      <xdr:row>19</xdr:row>
      <xdr:rowOff>0</xdr:rowOff>
    </xdr:from>
    <xdr:to>
      <xdr:col>47</xdr:col>
      <xdr:colOff>0</xdr:colOff>
      <xdr:row>19</xdr:row>
      <xdr:rowOff>9525</xdr:rowOff>
    </xdr:to>
    <xdr:sp macro="" textlink="">
      <xdr:nvSpPr>
        <xdr:cNvPr id="3" name="Oval 137">
          <a:extLst>
            <a:ext uri="{FF2B5EF4-FFF2-40B4-BE49-F238E27FC236}">
              <a16:creationId xmlns:a16="http://schemas.microsoft.com/office/drawing/2014/main" id="{00000000-0008-0000-2400-000003000000}"/>
            </a:ext>
          </a:extLst>
        </xdr:cNvPr>
        <xdr:cNvSpPr>
          <a:spLocks noChangeArrowheads="1"/>
        </xdr:cNvSpPr>
      </xdr:nvSpPr>
      <xdr:spPr bwMode="auto">
        <a:xfrm>
          <a:off x="25088850" y="5095875"/>
          <a:ext cx="0" cy="9525"/>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47</xdr:col>
      <xdr:colOff>0</xdr:colOff>
      <xdr:row>19</xdr:row>
      <xdr:rowOff>0</xdr:rowOff>
    </xdr:from>
    <xdr:to>
      <xdr:col>47</xdr:col>
      <xdr:colOff>0</xdr:colOff>
      <xdr:row>19</xdr:row>
      <xdr:rowOff>0</xdr:rowOff>
    </xdr:to>
    <xdr:sp macro="" textlink="">
      <xdr:nvSpPr>
        <xdr:cNvPr id="4" name="Oval 139">
          <a:extLst>
            <a:ext uri="{FF2B5EF4-FFF2-40B4-BE49-F238E27FC236}">
              <a16:creationId xmlns:a16="http://schemas.microsoft.com/office/drawing/2014/main" id="{00000000-0008-0000-2400-000004000000}"/>
            </a:ext>
          </a:extLst>
        </xdr:cNvPr>
        <xdr:cNvSpPr>
          <a:spLocks noChangeArrowheads="1"/>
        </xdr:cNvSpPr>
      </xdr:nvSpPr>
      <xdr:spPr bwMode="auto">
        <a:xfrm>
          <a:off x="25088850" y="5095875"/>
          <a:ext cx="0" cy="0"/>
        </a:xfrm>
        <a:prstGeom prst="ellipse">
          <a:avLst/>
        </a:prstGeom>
        <a:noFill/>
        <a:ln w="9525">
          <a:solidFill>
            <a:srgbClr xmlns:mc="http://schemas.openxmlformats.org/markup-compatibility/2006" xmlns:a14="http://schemas.microsoft.com/office/drawing/2010/main" val="000000" mc:Ignorable="a14" a14:legacySpreadsheetColorIndex="8"/>
          </a:solidFill>
          <a:round/>
          <a:headEnd/>
          <a:tailEnd/>
        </a:ln>
        <a:extLst>
          <a:ext uri="{909E8E84-426E-40DD-AFC4-6F175D3DCCD1}">
            <a14:hiddenFill xmlns:a14="http://schemas.microsoft.com/office/drawing/2010/main">
              <a:solidFill>
                <a:srgbClr xmlns:mc="http://schemas.openxmlformats.org/markup-compatibility/2006" val="000000" mc:Ignorable="a14" a14:legacySpreadsheetColorIndex="64"/>
              </a:solidFill>
            </a14:hiddenFill>
          </a:ext>
        </a:extLst>
      </xdr:spPr>
    </xdr:sp>
    <xdr:clientData/>
  </xdr:twoCellAnchor>
  <xdr:twoCellAnchor>
    <xdr:from>
      <xdr:col>12</xdr:col>
      <xdr:colOff>204507</xdr:colOff>
      <xdr:row>52</xdr:row>
      <xdr:rowOff>33617</xdr:rowOff>
    </xdr:from>
    <xdr:to>
      <xdr:col>22</xdr:col>
      <xdr:colOff>280146</xdr:colOff>
      <xdr:row>66</xdr:row>
      <xdr:rowOff>0</xdr:rowOff>
    </xdr:to>
    <xdr:sp macro="" textlink="">
      <xdr:nvSpPr>
        <xdr:cNvPr id="37" name="TextBox 36">
          <a:extLst>
            <a:ext uri="{FF2B5EF4-FFF2-40B4-BE49-F238E27FC236}">
              <a16:creationId xmlns:a16="http://schemas.microsoft.com/office/drawing/2014/main" id="{00000000-0008-0000-2400-000025000000}"/>
            </a:ext>
          </a:extLst>
        </xdr:cNvPr>
        <xdr:cNvSpPr txBox="1"/>
      </xdr:nvSpPr>
      <xdr:spPr>
        <a:xfrm>
          <a:off x="3740663" y="14309211"/>
          <a:ext cx="4861952" cy="4026414"/>
        </a:xfrm>
        <a:prstGeom prst="rect">
          <a:avLst/>
        </a:prstGeom>
        <a:solidFill>
          <a:schemeClr val="bg1">
            <a:lumMod val="95000"/>
          </a:schemeClr>
        </a:solidFill>
        <a:ln/>
      </xdr:spPr>
      <xdr:style>
        <a:lnRef idx="1">
          <a:schemeClr val="dk1"/>
        </a:lnRef>
        <a:fillRef idx="0">
          <a:schemeClr val="dk1"/>
        </a:fillRef>
        <a:effectRef idx="0">
          <a:schemeClr val="dk1"/>
        </a:effectRef>
        <a:fontRef idx="minor">
          <a:schemeClr val="tx1"/>
        </a:fontRef>
      </xdr:style>
      <xdr:txBody>
        <a:bodyPr vertOverflow="clip" horzOverflow="clip" wrap="square" rtlCol="0" anchor="t"/>
        <a:lstStyle/>
        <a:p>
          <a:pPr algn="ctr"/>
          <a:r>
            <a:rPr lang="en-US" sz="1800" b="1" i="0" u="none" strike="noStrike">
              <a:solidFill>
                <a:schemeClr val="dk1"/>
              </a:solidFill>
              <a:effectLst/>
              <a:latin typeface="Arial" panose="020B0604020202020204" pitchFamily="34" charset="0"/>
              <a:ea typeface="+mn-ea"/>
              <a:cs typeface="Arial" panose="020B0604020202020204" pitchFamily="34" charset="0"/>
            </a:rPr>
            <a:t>Key items to consider:  </a:t>
          </a:r>
          <a:r>
            <a:rPr lang="en-US" sz="1800" b="1">
              <a:latin typeface="Arial" panose="020B0604020202020204" pitchFamily="34" charset="0"/>
              <a:cs typeface="Arial" panose="020B0604020202020204" pitchFamily="34" charset="0"/>
            </a:rPr>
            <a:t> </a:t>
          </a:r>
        </a:p>
        <a:p>
          <a:pPr algn="ctr"/>
          <a:endParaRPr lang="en-US" sz="1400" b="1"/>
        </a:p>
        <a:p>
          <a:r>
            <a:rPr lang="en-US" sz="1300" b="1" i="0" u="none" strike="noStrike">
              <a:solidFill>
                <a:schemeClr val="dk1"/>
              </a:solidFill>
              <a:effectLst/>
              <a:latin typeface="Arial" panose="020B0604020202020204" pitchFamily="34" charset="0"/>
              <a:ea typeface="+mn-ea"/>
              <a:cs typeface="Arial" panose="020B0604020202020204" pitchFamily="34" charset="0"/>
            </a:rPr>
            <a:t>-Verify that the planned %scrap is acceptable based on the supplier's experience and industry</a:t>
          </a:r>
          <a:r>
            <a:rPr lang="en-US" sz="1300" b="1">
              <a:latin typeface="Arial" panose="020B0604020202020204" pitchFamily="34" charset="0"/>
              <a:cs typeface="Arial" panose="020B0604020202020204" pitchFamily="34" charset="0"/>
            </a:rPr>
            <a:t> </a:t>
          </a:r>
          <a:r>
            <a:rPr lang="en-US" sz="1300" b="1" i="0" u="none" strike="noStrike">
              <a:solidFill>
                <a:schemeClr val="dk1"/>
              </a:solidFill>
              <a:effectLst/>
              <a:latin typeface="Arial" panose="020B0604020202020204" pitchFamily="34" charset="0"/>
              <a:ea typeface="+mn-ea"/>
              <a:cs typeface="Arial" panose="020B0604020202020204" pitchFamily="34" charset="0"/>
            </a:rPr>
            <a:t>standards for similar products.</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-Verify that the capacity the supplier is allocating meets the requirements for both daily MSV &amp; 15% &gt; MSV</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-Verify that the supplier's production time used to meet MSV requirements are not expected to exceed</a:t>
          </a:r>
          <a:r>
            <a:rPr lang="en-US" sz="1300" b="1">
              <a:latin typeface="Arial" panose="020B0604020202020204" pitchFamily="34" charset="0"/>
              <a:cs typeface="Arial" panose="020B0604020202020204" pitchFamily="34" charset="0"/>
            </a:rPr>
            <a:t> </a:t>
          </a:r>
          <a:r>
            <a:rPr lang="en-US" sz="1300" b="1" i="0" u="none" strike="noStrike">
              <a:solidFill>
                <a:schemeClr val="dk1"/>
              </a:solidFill>
              <a:effectLst/>
              <a:latin typeface="Arial" panose="020B0604020202020204" pitchFamily="34" charset="0"/>
              <a:ea typeface="+mn-ea"/>
              <a:cs typeface="Arial" panose="020B0604020202020204" pitchFamily="34" charset="0"/>
            </a:rPr>
            <a:t>a 100 hour work week</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-Identify any other potential issues with the capacity plan, such as ensuring all process steps are</a:t>
          </a:r>
          <a:r>
            <a:rPr lang="en-US" sz="1300" b="1">
              <a:latin typeface="Arial" panose="020B0604020202020204" pitchFamily="34" charset="0"/>
              <a:cs typeface="Arial" panose="020B0604020202020204" pitchFamily="34" charset="0"/>
            </a:rPr>
            <a:t> </a:t>
          </a:r>
          <a:r>
            <a:rPr lang="en-US" sz="1300" b="1" i="0" u="none" strike="noStrike">
              <a:solidFill>
                <a:schemeClr val="dk1"/>
              </a:solidFill>
              <a:effectLst/>
              <a:latin typeface="Arial" panose="020B0604020202020204" pitchFamily="34" charset="0"/>
              <a:ea typeface="+mn-ea"/>
              <a:cs typeface="Arial" panose="020B0604020202020204" pitchFamily="34" charset="0"/>
            </a:rPr>
            <a:t>identified, downtime isn't excessive, etc.</a:t>
          </a:r>
          <a:r>
            <a:rPr lang="en-US" sz="1300" b="1">
              <a:latin typeface="Arial" panose="020B0604020202020204" pitchFamily="34" charset="0"/>
              <a:cs typeface="Arial" panose="020B0604020202020204" pitchFamily="34" charset="0"/>
            </a:rPr>
            <a:t> </a:t>
          </a:r>
        </a:p>
        <a:p>
          <a:endParaRPr lang="en-US" sz="1300" b="1">
            <a:latin typeface="Arial" panose="020B0604020202020204" pitchFamily="34" charset="0"/>
            <a:cs typeface="Arial" panose="020B0604020202020204" pitchFamily="34" charset="0"/>
          </a:endParaRPr>
        </a:p>
        <a:p>
          <a:r>
            <a:rPr lang="en-US" sz="1300" b="1" i="0" u="none" strike="noStrike">
              <a:solidFill>
                <a:schemeClr val="dk1"/>
              </a:solidFill>
              <a:effectLst/>
              <a:latin typeface="Arial" panose="020B0604020202020204" pitchFamily="34" charset="0"/>
              <a:ea typeface="+mn-ea"/>
              <a:cs typeface="Arial" panose="020B0604020202020204" pitchFamily="34" charset="0"/>
            </a:rPr>
            <a:t>-Identify potential opportunities for improvement</a:t>
          </a:r>
          <a:endParaRPr lang="en-US" sz="1300" b="1">
            <a:latin typeface="Arial" panose="020B0604020202020204" pitchFamily="34" charset="0"/>
            <a:cs typeface="Arial" panose="020B0604020202020204" pitchFamily="34" charset="0"/>
          </a:endParaRPr>
        </a:p>
      </xdr:txBody>
    </xdr:sp>
    <xdr:clientData/>
  </xdr:twoCellAnchor>
  <xdr:twoCellAnchor editAs="oneCell">
    <xdr:from>
      <xdr:col>30</xdr:col>
      <xdr:colOff>535781</xdr:colOff>
      <xdr:row>0</xdr:row>
      <xdr:rowOff>0</xdr:rowOff>
    </xdr:from>
    <xdr:to>
      <xdr:col>38</xdr:col>
      <xdr:colOff>488156</xdr:colOff>
      <xdr:row>13</xdr:row>
      <xdr:rowOff>100008</xdr:rowOff>
    </xdr:to>
    <xdr:pic>
      <xdr:nvPicPr>
        <xdr:cNvPr id="5" name="Picture 4">
          <a:extLst>
            <a:ext uri="{FF2B5EF4-FFF2-40B4-BE49-F238E27FC236}">
              <a16:creationId xmlns:a16="http://schemas.microsoft.com/office/drawing/2014/main" id="{00000000-0008-0000-24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32344" y="0"/>
          <a:ext cx="3857625" cy="35290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47625</xdr:colOff>
      <xdr:row>34</xdr:row>
      <xdr:rowOff>66675</xdr:rowOff>
    </xdr:from>
    <xdr:to>
      <xdr:col>2</xdr:col>
      <xdr:colOff>314325</xdr:colOff>
      <xdr:row>40</xdr:row>
      <xdr:rowOff>47625</xdr:rowOff>
    </xdr:to>
    <xdr:sp macro="" textlink="">
      <xdr:nvSpPr>
        <xdr:cNvPr id="3" name="Rectangle 22">
          <a:extLst>
            <a:ext uri="{FF2B5EF4-FFF2-40B4-BE49-F238E27FC236}">
              <a16:creationId xmlns:a16="http://schemas.microsoft.com/office/drawing/2014/main" id="{00000000-0008-0000-2500-000003000000}"/>
            </a:ext>
          </a:extLst>
        </xdr:cNvPr>
        <xdr:cNvSpPr>
          <a:spLocks noChangeArrowheads="1"/>
        </xdr:cNvSpPr>
      </xdr:nvSpPr>
      <xdr:spPr bwMode="auto">
        <a:xfrm>
          <a:off x="1552575" y="9715500"/>
          <a:ext cx="266700" cy="1866900"/>
        </a:xfrm>
        <a:prstGeom prst="rect">
          <a:avLst/>
        </a:prstGeom>
        <a:noFill/>
        <a:ln>
          <a:noFill/>
        </a:ln>
      </xdr:spPr>
    </xdr:sp>
    <xdr:clientData/>
  </xdr:twoCellAnchor>
  <xdr:twoCellAnchor>
    <xdr:from>
      <xdr:col>2</xdr:col>
      <xdr:colOff>47625</xdr:colOff>
      <xdr:row>34</xdr:row>
      <xdr:rowOff>66675</xdr:rowOff>
    </xdr:from>
    <xdr:to>
      <xdr:col>2</xdr:col>
      <xdr:colOff>314325</xdr:colOff>
      <xdr:row>40</xdr:row>
      <xdr:rowOff>47625</xdr:rowOff>
    </xdr:to>
    <xdr:sp macro="" textlink="">
      <xdr:nvSpPr>
        <xdr:cNvPr id="13" name="Rectangle 22">
          <a:extLst>
            <a:ext uri="{FF2B5EF4-FFF2-40B4-BE49-F238E27FC236}">
              <a16:creationId xmlns:a16="http://schemas.microsoft.com/office/drawing/2014/main" id="{00000000-0008-0000-2500-00000D000000}"/>
            </a:ext>
          </a:extLst>
        </xdr:cNvPr>
        <xdr:cNvSpPr>
          <a:spLocks noChangeArrowheads="1"/>
        </xdr:cNvSpPr>
      </xdr:nvSpPr>
      <xdr:spPr bwMode="auto">
        <a:xfrm>
          <a:off x="1552575" y="9715500"/>
          <a:ext cx="266700" cy="1866900"/>
        </a:xfrm>
        <a:prstGeom prst="rect">
          <a:avLst/>
        </a:prstGeom>
        <a:noFill/>
        <a:ln>
          <a:noFill/>
        </a:ln>
      </xdr:spPr>
    </xdr:sp>
    <xdr:clientData/>
  </xdr:twoCellAnchor>
  <mc:AlternateContent xmlns:mc="http://schemas.openxmlformats.org/markup-compatibility/2006">
    <mc:Choice xmlns:a14="http://schemas.microsoft.com/office/drawing/2010/main" Requires="a14">
      <xdr:twoCellAnchor editAs="oneCell">
        <xdr:from>
          <xdr:col>9</xdr:col>
          <xdr:colOff>47625</xdr:colOff>
          <xdr:row>55</xdr:row>
          <xdr:rowOff>190500</xdr:rowOff>
        </xdr:from>
        <xdr:to>
          <xdr:col>9</xdr:col>
          <xdr:colOff>333375</xdr:colOff>
          <xdr:row>56</xdr:row>
          <xdr:rowOff>295275</xdr:rowOff>
        </xdr:to>
        <xdr:sp macro="" textlink="">
          <xdr:nvSpPr>
            <xdr:cNvPr id="95248" name="Check Box 16" hidden="1">
              <a:extLst>
                <a:ext uri="{63B3BB69-23CF-44E3-9099-C40C66FF867C}">
                  <a14:compatExt spid="_x0000_s95248"/>
                </a:ext>
                <a:ext uri="{FF2B5EF4-FFF2-40B4-BE49-F238E27FC236}">
                  <a16:creationId xmlns:a16="http://schemas.microsoft.com/office/drawing/2014/main" id="{00000000-0008-0000-2500-000010740100}"/>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47625</xdr:colOff>
          <xdr:row>56</xdr:row>
          <xdr:rowOff>285750</xdr:rowOff>
        </xdr:from>
        <xdr:to>
          <xdr:col>9</xdr:col>
          <xdr:colOff>333375</xdr:colOff>
          <xdr:row>58</xdr:row>
          <xdr:rowOff>19050</xdr:rowOff>
        </xdr:to>
        <xdr:sp macro="" textlink="">
          <xdr:nvSpPr>
            <xdr:cNvPr id="95249" name="Check Box 17" hidden="1">
              <a:extLst>
                <a:ext uri="{63B3BB69-23CF-44E3-9099-C40C66FF867C}">
                  <a14:compatExt spid="_x0000_s95249"/>
                </a:ext>
                <a:ext uri="{FF2B5EF4-FFF2-40B4-BE49-F238E27FC236}">
                  <a16:creationId xmlns:a16="http://schemas.microsoft.com/office/drawing/2014/main" id="{00000000-0008-0000-2500-000011740100}"/>
                </a:ext>
              </a:extLst>
            </xdr:cNvPr>
            <xdr:cNvSpPr/>
          </xdr:nvSpPr>
          <xdr:spPr bwMode="auto">
            <a:xfrm>
              <a:off x="0" y="0"/>
              <a:ext cx="0" cy="0"/>
            </a:xfrm>
            <a:prstGeom prst="rect">
              <a:avLst/>
            </a:prstGeom>
            <a:solidFill>
              <a:srgbClr val="FFFF99" mc:Ignorable="a14" a14:legacySpreadsheetColorIndex="43"/>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comments" Target="../comments1.xml"/><Relationship Id="rId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3.v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4.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omments" Target="../comments2.xml"/><Relationship Id="rId8" Type="http://schemas.openxmlformats.org/officeDocument/2006/relationships/ctrlProp" Target="../ctrlProps/ctrlProp5.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36.xml"/><Relationship Id="rId3" Type="http://schemas.openxmlformats.org/officeDocument/2006/relationships/vmlDrawing" Target="../drawings/vmlDrawing4.vml"/><Relationship Id="rId7" Type="http://schemas.openxmlformats.org/officeDocument/2006/relationships/ctrlProp" Target="../ctrlProps/ctrlProp35.xml"/><Relationship Id="rId2" Type="http://schemas.openxmlformats.org/officeDocument/2006/relationships/drawing" Target="../drawings/drawing5.xml"/><Relationship Id="rId1" Type="http://schemas.openxmlformats.org/officeDocument/2006/relationships/printerSettings" Target="../printerSettings/printerSettings5.bin"/><Relationship Id="rId6" Type="http://schemas.openxmlformats.org/officeDocument/2006/relationships/ctrlProp" Target="../ctrlProps/ctrlProp34.xml"/><Relationship Id="rId5" Type="http://schemas.openxmlformats.org/officeDocument/2006/relationships/ctrlProp" Target="../ctrlProps/ctrlProp33.xml"/><Relationship Id="rId10" Type="http://schemas.openxmlformats.org/officeDocument/2006/relationships/comments" Target="../comments3.xml"/><Relationship Id="rId4" Type="http://schemas.openxmlformats.org/officeDocument/2006/relationships/ctrlProp" Target="../ctrlProps/ctrlProp32.xml"/><Relationship Id="rId9" Type="http://schemas.openxmlformats.org/officeDocument/2006/relationships/ctrlProp" Target="../ctrlProps/ctrlProp37.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vmlDrawing" Target="../drawings/vmlDrawing5.v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vmlDrawing" Target="../drawings/vmlDrawing7.vml"/><Relationship Id="rId1" Type="http://schemas.openxmlformats.org/officeDocument/2006/relationships/printerSettings" Target="../printerSettings/printerSettings7.bin"/><Relationship Id="rId4" Type="http://schemas.openxmlformats.org/officeDocument/2006/relationships/comments" Target="../comments5.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vmlDrawing" Target="../drawings/vmlDrawing9.vml"/><Relationship Id="rId1" Type="http://schemas.openxmlformats.org/officeDocument/2006/relationships/printerSettings" Target="../printerSettings/printerSettings8.bin"/><Relationship Id="rId4" Type="http://schemas.openxmlformats.org/officeDocument/2006/relationships/comments" Target="../comments6.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vmlDrawing" Target="../drawings/vmlDrawing11.vml"/><Relationship Id="rId1" Type="http://schemas.openxmlformats.org/officeDocument/2006/relationships/printerSettings" Target="../printerSettings/printerSettings9.bin"/><Relationship Id="rId4" Type="http://schemas.openxmlformats.org/officeDocument/2006/relationships/comments" Target="../comments7.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vmlDrawing" Target="../drawings/vmlDrawing13.vml"/><Relationship Id="rId1" Type="http://schemas.openxmlformats.org/officeDocument/2006/relationships/printerSettings" Target="../printerSettings/printerSettings10.bin"/><Relationship Id="rId4" Type="http://schemas.openxmlformats.org/officeDocument/2006/relationships/comments" Target="../comments8.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vmlDrawing" Target="../drawings/vmlDrawing15.vml"/><Relationship Id="rId1" Type="http://schemas.openxmlformats.org/officeDocument/2006/relationships/printerSettings" Target="../printerSettings/printerSettings11.bin"/><Relationship Id="rId4" Type="http://schemas.openxmlformats.org/officeDocument/2006/relationships/comments" Target="../comments9.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vmlDrawing" Target="../drawings/vmlDrawing17.vml"/><Relationship Id="rId1" Type="http://schemas.openxmlformats.org/officeDocument/2006/relationships/printerSettings" Target="../printerSettings/printerSettings12.bin"/><Relationship Id="rId4" Type="http://schemas.openxmlformats.org/officeDocument/2006/relationships/comments" Target="../comments10.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vmlDrawing" Target="../drawings/vmlDrawing19.vml"/><Relationship Id="rId1" Type="http://schemas.openxmlformats.org/officeDocument/2006/relationships/printerSettings" Target="../printerSettings/printerSettings13.bin"/><Relationship Id="rId4" Type="http://schemas.openxmlformats.org/officeDocument/2006/relationships/comments" Target="../comments11.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vmlDrawing" Target="../drawings/vmlDrawing21.vml"/><Relationship Id="rId1" Type="http://schemas.openxmlformats.org/officeDocument/2006/relationships/printerSettings" Target="../printerSettings/printerSettings14.bin"/><Relationship Id="rId4" Type="http://schemas.openxmlformats.org/officeDocument/2006/relationships/comments" Target="../comments12.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vmlDrawing" Target="../drawings/vmlDrawing23.vml"/><Relationship Id="rId1" Type="http://schemas.openxmlformats.org/officeDocument/2006/relationships/printerSettings" Target="../printerSettings/printerSettings15.bin"/><Relationship Id="rId4" Type="http://schemas.openxmlformats.org/officeDocument/2006/relationships/comments" Target="../comments13.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vmlDrawing" Target="../drawings/vmlDrawing25.vml"/><Relationship Id="rId1" Type="http://schemas.openxmlformats.org/officeDocument/2006/relationships/printerSettings" Target="../printerSettings/printerSettings16.bin"/><Relationship Id="rId4" Type="http://schemas.openxmlformats.org/officeDocument/2006/relationships/comments" Target="../comments14.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vmlDrawing" Target="../drawings/vmlDrawing27.vml"/><Relationship Id="rId1" Type="http://schemas.openxmlformats.org/officeDocument/2006/relationships/printerSettings" Target="../printerSettings/printerSettings17.bin"/><Relationship Id="rId4" Type="http://schemas.openxmlformats.org/officeDocument/2006/relationships/comments" Target="../comments15.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vmlDrawing" Target="../drawings/vmlDrawing29.vml"/><Relationship Id="rId1" Type="http://schemas.openxmlformats.org/officeDocument/2006/relationships/printerSettings" Target="../printerSettings/printerSettings18.bin"/><Relationship Id="rId4" Type="http://schemas.openxmlformats.org/officeDocument/2006/relationships/comments" Target="../comments16.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vmlDrawing" Target="../drawings/vmlDrawing31.vml"/><Relationship Id="rId1" Type="http://schemas.openxmlformats.org/officeDocument/2006/relationships/printerSettings" Target="../printerSettings/printerSettings19.bin"/><Relationship Id="rId4" Type="http://schemas.openxmlformats.org/officeDocument/2006/relationships/comments" Target="../comments17.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vmlDrawing" Target="../drawings/vmlDrawing33.vml"/><Relationship Id="rId1" Type="http://schemas.openxmlformats.org/officeDocument/2006/relationships/printerSettings" Target="../printerSettings/printerSettings20.bin"/><Relationship Id="rId4" Type="http://schemas.openxmlformats.org/officeDocument/2006/relationships/comments" Target="../comments18.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vmlDrawing" Target="../drawings/vmlDrawing35.vml"/><Relationship Id="rId1" Type="http://schemas.openxmlformats.org/officeDocument/2006/relationships/printerSettings" Target="../printerSettings/printerSettings21.bin"/><Relationship Id="rId4" Type="http://schemas.openxmlformats.org/officeDocument/2006/relationships/comments" Target="../comments19.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38.vml"/><Relationship Id="rId2" Type="http://schemas.openxmlformats.org/officeDocument/2006/relationships/vmlDrawing" Target="../drawings/vmlDrawing37.vml"/><Relationship Id="rId1" Type="http://schemas.openxmlformats.org/officeDocument/2006/relationships/printerSettings" Target="../printerSettings/printerSettings22.bin"/><Relationship Id="rId4" Type="http://schemas.openxmlformats.org/officeDocument/2006/relationships/comments" Target="../comments20.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40.vml"/><Relationship Id="rId2" Type="http://schemas.openxmlformats.org/officeDocument/2006/relationships/vmlDrawing" Target="../drawings/vmlDrawing39.vml"/><Relationship Id="rId1" Type="http://schemas.openxmlformats.org/officeDocument/2006/relationships/printerSettings" Target="../printerSettings/printerSettings23.bin"/><Relationship Id="rId4" Type="http://schemas.openxmlformats.org/officeDocument/2006/relationships/comments" Target="../comments21.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42.vml"/><Relationship Id="rId2" Type="http://schemas.openxmlformats.org/officeDocument/2006/relationships/vmlDrawing" Target="../drawings/vmlDrawing41.vml"/><Relationship Id="rId1" Type="http://schemas.openxmlformats.org/officeDocument/2006/relationships/printerSettings" Target="../printerSettings/printerSettings24.bin"/><Relationship Id="rId4" Type="http://schemas.openxmlformats.org/officeDocument/2006/relationships/comments" Target="../comments22.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44.vml"/><Relationship Id="rId2" Type="http://schemas.openxmlformats.org/officeDocument/2006/relationships/vmlDrawing" Target="../drawings/vmlDrawing43.vml"/><Relationship Id="rId1" Type="http://schemas.openxmlformats.org/officeDocument/2006/relationships/printerSettings" Target="../printerSettings/printerSettings25.bin"/><Relationship Id="rId4" Type="http://schemas.openxmlformats.org/officeDocument/2006/relationships/comments" Target="../comments23.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46.vml"/><Relationship Id="rId2" Type="http://schemas.openxmlformats.org/officeDocument/2006/relationships/vmlDrawing" Target="../drawings/vmlDrawing45.vml"/><Relationship Id="rId1" Type="http://schemas.openxmlformats.org/officeDocument/2006/relationships/printerSettings" Target="../printerSettings/printerSettings26.bin"/><Relationship Id="rId4" Type="http://schemas.openxmlformats.org/officeDocument/2006/relationships/comments" Target="../comments24.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48.vml"/><Relationship Id="rId2" Type="http://schemas.openxmlformats.org/officeDocument/2006/relationships/vmlDrawing" Target="../drawings/vmlDrawing47.vml"/><Relationship Id="rId1" Type="http://schemas.openxmlformats.org/officeDocument/2006/relationships/printerSettings" Target="../printerSettings/printerSettings27.bin"/><Relationship Id="rId4" Type="http://schemas.openxmlformats.org/officeDocument/2006/relationships/comments" Target="../comments25.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50.vml"/><Relationship Id="rId2" Type="http://schemas.openxmlformats.org/officeDocument/2006/relationships/vmlDrawing" Target="../drawings/vmlDrawing49.vml"/><Relationship Id="rId1" Type="http://schemas.openxmlformats.org/officeDocument/2006/relationships/printerSettings" Target="../printerSettings/printerSettings28.bin"/><Relationship Id="rId4" Type="http://schemas.openxmlformats.org/officeDocument/2006/relationships/comments" Target="../comments26.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52.vml"/><Relationship Id="rId2" Type="http://schemas.openxmlformats.org/officeDocument/2006/relationships/vmlDrawing" Target="../drawings/vmlDrawing51.vml"/><Relationship Id="rId1" Type="http://schemas.openxmlformats.org/officeDocument/2006/relationships/printerSettings" Target="../printerSettings/printerSettings29.bin"/><Relationship Id="rId4" Type="http://schemas.openxmlformats.org/officeDocument/2006/relationships/comments" Target="../comments27.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54.vml"/><Relationship Id="rId2" Type="http://schemas.openxmlformats.org/officeDocument/2006/relationships/vmlDrawing" Target="../drawings/vmlDrawing53.vml"/><Relationship Id="rId1" Type="http://schemas.openxmlformats.org/officeDocument/2006/relationships/printerSettings" Target="../printerSettings/printerSettings30.bin"/><Relationship Id="rId4" Type="http://schemas.openxmlformats.org/officeDocument/2006/relationships/comments" Target="../comments28.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56.vml"/><Relationship Id="rId2" Type="http://schemas.openxmlformats.org/officeDocument/2006/relationships/vmlDrawing" Target="../drawings/vmlDrawing55.vml"/><Relationship Id="rId1" Type="http://schemas.openxmlformats.org/officeDocument/2006/relationships/printerSettings" Target="../printerSettings/printerSettings31.bin"/><Relationship Id="rId4" Type="http://schemas.openxmlformats.org/officeDocument/2006/relationships/comments" Target="../comments29.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58.vml"/><Relationship Id="rId2" Type="http://schemas.openxmlformats.org/officeDocument/2006/relationships/vmlDrawing" Target="../drawings/vmlDrawing57.vml"/><Relationship Id="rId1" Type="http://schemas.openxmlformats.org/officeDocument/2006/relationships/printerSettings" Target="../printerSettings/printerSettings32.bin"/><Relationship Id="rId4" Type="http://schemas.openxmlformats.org/officeDocument/2006/relationships/comments" Target="../comments30.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60.vml"/><Relationship Id="rId2" Type="http://schemas.openxmlformats.org/officeDocument/2006/relationships/vmlDrawing" Target="../drawings/vmlDrawing59.vml"/><Relationship Id="rId1" Type="http://schemas.openxmlformats.org/officeDocument/2006/relationships/printerSettings" Target="../printerSettings/printerSettings33.bin"/><Relationship Id="rId4" Type="http://schemas.openxmlformats.org/officeDocument/2006/relationships/comments" Target="../comments31.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62.vml"/><Relationship Id="rId2" Type="http://schemas.openxmlformats.org/officeDocument/2006/relationships/vmlDrawing" Target="../drawings/vmlDrawing61.vml"/><Relationship Id="rId1" Type="http://schemas.openxmlformats.org/officeDocument/2006/relationships/printerSettings" Target="../printerSettings/printerSettings34.bin"/><Relationship Id="rId4" Type="http://schemas.openxmlformats.org/officeDocument/2006/relationships/comments" Target="../comments32.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64.vml"/><Relationship Id="rId2" Type="http://schemas.openxmlformats.org/officeDocument/2006/relationships/vmlDrawing" Target="../drawings/vmlDrawing63.vml"/><Relationship Id="rId1" Type="http://schemas.openxmlformats.org/officeDocument/2006/relationships/printerSettings" Target="../printerSettings/printerSettings35.bin"/><Relationship Id="rId4" Type="http://schemas.openxmlformats.org/officeDocument/2006/relationships/comments" Target="../comments33.xml"/></Relationships>
</file>

<file path=xl/worksheets/_rels/sheet36.xml.rels><?xml version="1.0" encoding="UTF-8" standalone="yes"?>
<Relationships xmlns="http://schemas.openxmlformats.org/package/2006/relationships"><Relationship Id="rId3" Type="http://schemas.openxmlformats.org/officeDocument/2006/relationships/ctrlProp" Target="../ctrlProps/ctrlProp38.xml"/><Relationship Id="rId2" Type="http://schemas.openxmlformats.org/officeDocument/2006/relationships/vmlDrawing" Target="../drawings/vmlDrawing65.vml"/><Relationship Id="rId1" Type="http://schemas.openxmlformats.org/officeDocument/2006/relationships/drawing" Target="../drawings/drawing6.xml"/><Relationship Id="rId4" Type="http://schemas.openxmlformats.org/officeDocument/2006/relationships/comments" Target="../comments34.xml"/></Relationships>
</file>

<file path=xl/worksheets/_rels/sheet37.xml.rels><?xml version="1.0" encoding="UTF-8" standalone="yes"?>
<Relationships xmlns="http://schemas.openxmlformats.org/package/2006/relationships"><Relationship Id="rId3" Type="http://schemas.openxmlformats.org/officeDocument/2006/relationships/vmlDrawing" Target="../drawings/vmlDrawing66.vml"/><Relationship Id="rId2" Type="http://schemas.openxmlformats.org/officeDocument/2006/relationships/drawing" Target="../drawings/drawing7.xml"/><Relationship Id="rId1" Type="http://schemas.openxmlformats.org/officeDocument/2006/relationships/printerSettings" Target="../printerSettings/printerSettings36.bin"/><Relationship Id="rId5" Type="http://schemas.openxmlformats.org/officeDocument/2006/relationships/comments" Target="../comments35.xml"/><Relationship Id="rId4" Type="http://schemas.openxmlformats.org/officeDocument/2006/relationships/vmlDrawing" Target="../drawings/vmlDrawing67.vml"/></Relationships>
</file>

<file path=xl/worksheets/_rels/sheet38.xml.rels><?xml version="1.0" encoding="UTF-8" standalone="yes"?>
<Relationships xmlns="http://schemas.openxmlformats.org/package/2006/relationships"><Relationship Id="rId3" Type="http://schemas.openxmlformats.org/officeDocument/2006/relationships/vmlDrawing" Target="../drawings/vmlDrawing68.vml"/><Relationship Id="rId7" Type="http://schemas.openxmlformats.org/officeDocument/2006/relationships/comments" Target="../comments36.xml"/><Relationship Id="rId2" Type="http://schemas.openxmlformats.org/officeDocument/2006/relationships/drawing" Target="../drawings/drawing8.xml"/><Relationship Id="rId1" Type="http://schemas.openxmlformats.org/officeDocument/2006/relationships/printerSettings" Target="../printerSettings/printerSettings37.bin"/><Relationship Id="rId6" Type="http://schemas.openxmlformats.org/officeDocument/2006/relationships/ctrlProp" Target="../ctrlProps/ctrlProp40.xml"/><Relationship Id="rId5" Type="http://schemas.openxmlformats.org/officeDocument/2006/relationships/ctrlProp" Target="../ctrlProps/ctrlProp39.xml"/><Relationship Id="rId4" Type="http://schemas.openxmlformats.org/officeDocument/2006/relationships/vmlDrawing" Target="../drawings/vmlDrawing69.vml"/></Relationships>
</file>

<file path=xl/worksheets/_rels/sheet39.xml.rels><?xml version="1.0" encoding="UTF-8" standalone="yes"?>
<Relationships xmlns="http://schemas.openxmlformats.org/package/2006/relationships"><Relationship Id="rId2" Type="http://schemas.openxmlformats.org/officeDocument/2006/relationships/vmlDrawing" Target="../drawings/vmlDrawing70.vml"/><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3" Type="http://schemas.openxmlformats.org/officeDocument/2006/relationships/vmlDrawing" Target="../drawings/vmlDrawing72.vml"/><Relationship Id="rId2" Type="http://schemas.openxmlformats.org/officeDocument/2006/relationships/vmlDrawing" Target="../drawings/vmlDrawing71.vml"/><Relationship Id="rId1" Type="http://schemas.openxmlformats.org/officeDocument/2006/relationships/printerSettings" Target="../printerSettings/printerSettings39.bin"/><Relationship Id="rId4" Type="http://schemas.openxmlformats.org/officeDocument/2006/relationships/comments" Target="../comments3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781FCF-44BB-42D8-A419-190ACB753939}">
  <sheetPr codeName="Sheet6"/>
  <dimension ref="A1:I79"/>
  <sheetViews>
    <sheetView zoomScaleNormal="100" workbookViewId="0">
      <pane ySplit="2" topLeftCell="A44" activePane="bottomLeft" state="frozen"/>
      <selection pane="bottomLeft" activeCell="A52" sqref="A52"/>
    </sheetView>
  </sheetViews>
  <sheetFormatPr defaultRowHeight="15" x14ac:dyDescent="0.25"/>
  <cols>
    <col min="1" max="1" width="12.5703125" customWidth="1"/>
    <col min="2" max="2" width="10.42578125" customWidth="1"/>
    <col min="3" max="3" width="139.85546875" customWidth="1"/>
    <col min="5" max="5" width="10.42578125" bestFit="1" customWidth="1"/>
    <col min="7" max="7" width="27.5703125" customWidth="1"/>
    <col min="8" max="8" width="71.42578125" hidden="1" customWidth="1"/>
    <col min="257" max="257" width="12.5703125" customWidth="1"/>
    <col min="258" max="258" width="10.42578125" customWidth="1"/>
    <col min="259" max="259" width="100.28515625" customWidth="1"/>
    <col min="513" max="513" width="12.5703125" customWidth="1"/>
    <col min="514" max="514" width="10.42578125" customWidth="1"/>
    <col min="515" max="515" width="100.28515625" customWidth="1"/>
    <col min="769" max="769" width="12.5703125" customWidth="1"/>
    <col min="770" max="770" width="10.42578125" customWidth="1"/>
    <col min="771" max="771" width="100.28515625" customWidth="1"/>
    <col min="1025" max="1025" width="12.5703125" customWidth="1"/>
    <col min="1026" max="1026" width="10.42578125" customWidth="1"/>
    <col min="1027" max="1027" width="100.28515625" customWidth="1"/>
    <col min="1281" max="1281" width="12.5703125" customWidth="1"/>
    <col min="1282" max="1282" width="10.42578125" customWidth="1"/>
    <col min="1283" max="1283" width="100.28515625" customWidth="1"/>
    <col min="1537" max="1537" width="12.5703125" customWidth="1"/>
    <col min="1538" max="1538" width="10.42578125" customWidth="1"/>
    <col min="1539" max="1539" width="100.28515625" customWidth="1"/>
    <col min="1793" max="1793" width="12.5703125" customWidth="1"/>
    <col min="1794" max="1794" width="10.42578125" customWidth="1"/>
    <col min="1795" max="1795" width="100.28515625" customWidth="1"/>
    <col min="2049" max="2049" width="12.5703125" customWidth="1"/>
    <col min="2050" max="2050" width="10.42578125" customWidth="1"/>
    <col min="2051" max="2051" width="100.28515625" customWidth="1"/>
    <col min="2305" max="2305" width="12.5703125" customWidth="1"/>
    <col min="2306" max="2306" width="10.42578125" customWidth="1"/>
    <col min="2307" max="2307" width="100.28515625" customWidth="1"/>
    <col min="2561" max="2561" width="12.5703125" customWidth="1"/>
    <col min="2562" max="2562" width="10.42578125" customWidth="1"/>
    <col min="2563" max="2563" width="100.28515625" customWidth="1"/>
    <col min="2817" max="2817" width="12.5703125" customWidth="1"/>
    <col min="2818" max="2818" width="10.42578125" customWidth="1"/>
    <col min="2819" max="2819" width="100.28515625" customWidth="1"/>
    <col min="3073" max="3073" width="12.5703125" customWidth="1"/>
    <col min="3074" max="3074" width="10.42578125" customWidth="1"/>
    <col min="3075" max="3075" width="100.28515625" customWidth="1"/>
    <col min="3329" max="3329" width="12.5703125" customWidth="1"/>
    <col min="3330" max="3330" width="10.42578125" customWidth="1"/>
    <col min="3331" max="3331" width="100.28515625" customWidth="1"/>
    <col min="3585" max="3585" width="12.5703125" customWidth="1"/>
    <col min="3586" max="3586" width="10.42578125" customWidth="1"/>
    <col min="3587" max="3587" width="100.28515625" customWidth="1"/>
    <col min="3841" max="3841" width="12.5703125" customWidth="1"/>
    <col min="3842" max="3842" width="10.42578125" customWidth="1"/>
    <col min="3843" max="3843" width="100.28515625" customWidth="1"/>
    <col min="4097" max="4097" width="12.5703125" customWidth="1"/>
    <col min="4098" max="4098" width="10.42578125" customWidth="1"/>
    <col min="4099" max="4099" width="100.28515625" customWidth="1"/>
    <col min="4353" max="4353" width="12.5703125" customWidth="1"/>
    <col min="4354" max="4354" width="10.42578125" customWidth="1"/>
    <col min="4355" max="4355" width="100.28515625" customWidth="1"/>
    <col min="4609" max="4609" width="12.5703125" customWidth="1"/>
    <col min="4610" max="4610" width="10.42578125" customWidth="1"/>
    <col min="4611" max="4611" width="100.28515625" customWidth="1"/>
    <col min="4865" max="4865" width="12.5703125" customWidth="1"/>
    <col min="4866" max="4866" width="10.42578125" customWidth="1"/>
    <col min="4867" max="4867" width="100.28515625" customWidth="1"/>
    <col min="5121" max="5121" width="12.5703125" customWidth="1"/>
    <col min="5122" max="5122" width="10.42578125" customWidth="1"/>
    <col min="5123" max="5123" width="100.28515625" customWidth="1"/>
    <col min="5377" max="5377" width="12.5703125" customWidth="1"/>
    <col min="5378" max="5378" width="10.42578125" customWidth="1"/>
    <col min="5379" max="5379" width="100.28515625" customWidth="1"/>
    <col min="5633" max="5633" width="12.5703125" customWidth="1"/>
    <col min="5634" max="5634" width="10.42578125" customWidth="1"/>
    <col min="5635" max="5635" width="100.28515625" customWidth="1"/>
    <col min="5889" max="5889" width="12.5703125" customWidth="1"/>
    <col min="5890" max="5890" width="10.42578125" customWidth="1"/>
    <col min="5891" max="5891" width="100.28515625" customWidth="1"/>
    <col min="6145" max="6145" width="12.5703125" customWidth="1"/>
    <col min="6146" max="6146" width="10.42578125" customWidth="1"/>
    <col min="6147" max="6147" width="100.28515625" customWidth="1"/>
    <col min="6401" max="6401" width="12.5703125" customWidth="1"/>
    <col min="6402" max="6402" width="10.42578125" customWidth="1"/>
    <col min="6403" max="6403" width="100.28515625" customWidth="1"/>
    <col min="6657" max="6657" width="12.5703125" customWidth="1"/>
    <col min="6658" max="6658" width="10.42578125" customWidth="1"/>
    <col min="6659" max="6659" width="100.28515625" customWidth="1"/>
    <col min="6913" max="6913" width="12.5703125" customWidth="1"/>
    <col min="6914" max="6914" width="10.42578125" customWidth="1"/>
    <col min="6915" max="6915" width="100.28515625" customWidth="1"/>
    <col min="7169" max="7169" width="12.5703125" customWidth="1"/>
    <col min="7170" max="7170" width="10.42578125" customWidth="1"/>
    <col min="7171" max="7171" width="100.28515625" customWidth="1"/>
    <col min="7425" max="7425" width="12.5703125" customWidth="1"/>
    <col min="7426" max="7426" width="10.42578125" customWidth="1"/>
    <col min="7427" max="7427" width="100.28515625" customWidth="1"/>
    <col min="7681" max="7681" width="12.5703125" customWidth="1"/>
    <col min="7682" max="7682" width="10.42578125" customWidth="1"/>
    <col min="7683" max="7683" width="100.28515625" customWidth="1"/>
    <col min="7937" max="7937" width="12.5703125" customWidth="1"/>
    <col min="7938" max="7938" width="10.42578125" customWidth="1"/>
    <col min="7939" max="7939" width="100.28515625" customWidth="1"/>
    <col min="8193" max="8193" width="12.5703125" customWidth="1"/>
    <col min="8194" max="8194" width="10.42578125" customWidth="1"/>
    <col min="8195" max="8195" width="100.28515625" customWidth="1"/>
    <col min="8449" max="8449" width="12.5703125" customWidth="1"/>
    <col min="8450" max="8450" width="10.42578125" customWidth="1"/>
    <col min="8451" max="8451" width="100.28515625" customWidth="1"/>
    <col min="8705" max="8705" width="12.5703125" customWidth="1"/>
    <col min="8706" max="8706" width="10.42578125" customWidth="1"/>
    <col min="8707" max="8707" width="100.28515625" customWidth="1"/>
    <col min="8961" max="8961" width="12.5703125" customWidth="1"/>
    <col min="8962" max="8962" width="10.42578125" customWidth="1"/>
    <col min="8963" max="8963" width="100.28515625" customWidth="1"/>
    <col min="9217" max="9217" width="12.5703125" customWidth="1"/>
    <col min="9218" max="9218" width="10.42578125" customWidth="1"/>
    <col min="9219" max="9219" width="100.28515625" customWidth="1"/>
    <col min="9473" max="9473" width="12.5703125" customWidth="1"/>
    <col min="9474" max="9474" width="10.42578125" customWidth="1"/>
    <col min="9475" max="9475" width="100.28515625" customWidth="1"/>
    <col min="9729" max="9729" width="12.5703125" customWidth="1"/>
    <col min="9730" max="9730" width="10.42578125" customWidth="1"/>
    <col min="9731" max="9731" width="100.28515625" customWidth="1"/>
    <col min="9985" max="9985" width="12.5703125" customWidth="1"/>
    <col min="9986" max="9986" width="10.42578125" customWidth="1"/>
    <col min="9987" max="9987" width="100.28515625" customWidth="1"/>
    <col min="10241" max="10241" width="12.5703125" customWidth="1"/>
    <col min="10242" max="10242" width="10.42578125" customWidth="1"/>
    <col min="10243" max="10243" width="100.28515625" customWidth="1"/>
    <col min="10497" max="10497" width="12.5703125" customWidth="1"/>
    <col min="10498" max="10498" width="10.42578125" customWidth="1"/>
    <col min="10499" max="10499" width="100.28515625" customWidth="1"/>
    <col min="10753" max="10753" width="12.5703125" customWidth="1"/>
    <col min="10754" max="10754" width="10.42578125" customWidth="1"/>
    <col min="10755" max="10755" width="100.28515625" customWidth="1"/>
    <col min="11009" max="11009" width="12.5703125" customWidth="1"/>
    <col min="11010" max="11010" width="10.42578125" customWidth="1"/>
    <col min="11011" max="11011" width="100.28515625" customWidth="1"/>
    <col min="11265" max="11265" width="12.5703125" customWidth="1"/>
    <col min="11266" max="11266" width="10.42578125" customWidth="1"/>
    <col min="11267" max="11267" width="100.28515625" customWidth="1"/>
    <col min="11521" max="11521" width="12.5703125" customWidth="1"/>
    <col min="11522" max="11522" width="10.42578125" customWidth="1"/>
    <col min="11523" max="11523" width="100.28515625" customWidth="1"/>
    <col min="11777" max="11777" width="12.5703125" customWidth="1"/>
    <col min="11778" max="11778" width="10.42578125" customWidth="1"/>
    <col min="11779" max="11779" width="100.28515625" customWidth="1"/>
    <col min="12033" max="12033" width="12.5703125" customWidth="1"/>
    <col min="12034" max="12034" width="10.42578125" customWidth="1"/>
    <col min="12035" max="12035" width="100.28515625" customWidth="1"/>
    <col min="12289" max="12289" width="12.5703125" customWidth="1"/>
    <col min="12290" max="12290" width="10.42578125" customWidth="1"/>
    <col min="12291" max="12291" width="100.28515625" customWidth="1"/>
    <col min="12545" max="12545" width="12.5703125" customWidth="1"/>
    <col min="12546" max="12546" width="10.42578125" customWidth="1"/>
    <col min="12547" max="12547" width="100.28515625" customWidth="1"/>
    <col min="12801" max="12801" width="12.5703125" customWidth="1"/>
    <col min="12802" max="12802" width="10.42578125" customWidth="1"/>
    <col min="12803" max="12803" width="100.28515625" customWidth="1"/>
    <col min="13057" max="13057" width="12.5703125" customWidth="1"/>
    <col min="13058" max="13058" width="10.42578125" customWidth="1"/>
    <col min="13059" max="13059" width="100.28515625" customWidth="1"/>
    <col min="13313" max="13313" width="12.5703125" customWidth="1"/>
    <col min="13314" max="13314" width="10.42578125" customWidth="1"/>
    <col min="13315" max="13315" width="100.28515625" customWidth="1"/>
    <col min="13569" max="13569" width="12.5703125" customWidth="1"/>
    <col min="13570" max="13570" width="10.42578125" customWidth="1"/>
    <col min="13571" max="13571" width="100.28515625" customWidth="1"/>
    <col min="13825" max="13825" width="12.5703125" customWidth="1"/>
    <col min="13826" max="13826" width="10.42578125" customWidth="1"/>
    <col min="13827" max="13827" width="100.28515625" customWidth="1"/>
    <col min="14081" max="14081" width="12.5703125" customWidth="1"/>
    <col min="14082" max="14082" width="10.42578125" customWidth="1"/>
    <col min="14083" max="14083" width="100.28515625" customWidth="1"/>
    <col min="14337" max="14337" width="12.5703125" customWidth="1"/>
    <col min="14338" max="14338" width="10.42578125" customWidth="1"/>
    <col min="14339" max="14339" width="100.28515625" customWidth="1"/>
    <col min="14593" max="14593" width="12.5703125" customWidth="1"/>
    <col min="14594" max="14594" width="10.42578125" customWidth="1"/>
    <col min="14595" max="14595" width="100.28515625" customWidth="1"/>
    <col min="14849" max="14849" width="12.5703125" customWidth="1"/>
    <col min="14850" max="14850" width="10.42578125" customWidth="1"/>
    <col min="14851" max="14851" width="100.28515625" customWidth="1"/>
    <col min="15105" max="15105" width="12.5703125" customWidth="1"/>
    <col min="15106" max="15106" width="10.42578125" customWidth="1"/>
    <col min="15107" max="15107" width="100.28515625" customWidth="1"/>
    <col min="15361" max="15361" width="12.5703125" customWidth="1"/>
    <col min="15362" max="15362" width="10.42578125" customWidth="1"/>
    <col min="15363" max="15363" width="100.28515625" customWidth="1"/>
    <col min="15617" max="15617" width="12.5703125" customWidth="1"/>
    <col min="15618" max="15618" width="10.42578125" customWidth="1"/>
    <col min="15619" max="15619" width="100.28515625" customWidth="1"/>
    <col min="15873" max="15873" width="12.5703125" customWidth="1"/>
    <col min="15874" max="15874" width="10.42578125" customWidth="1"/>
    <col min="15875" max="15875" width="100.28515625" customWidth="1"/>
    <col min="16129" max="16129" width="12.5703125" customWidth="1"/>
    <col min="16130" max="16130" width="10.42578125" customWidth="1"/>
    <col min="16131" max="16131" width="100.28515625" customWidth="1"/>
  </cols>
  <sheetData>
    <row r="1" spans="1:7" ht="38.25" customHeight="1" x14ac:dyDescent="0.25"/>
    <row r="2" spans="1:7" x14ac:dyDescent="0.25">
      <c r="A2" s="136" t="s">
        <v>154</v>
      </c>
      <c r="B2" s="136" t="s">
        <v>155</v>
      </c>
      <c r="C2" s="137" t="s">
        <v>156</v>
      </c>
    </row>
    <row r="3" spans="1:7" ht="16.5" customHeight="1" x14ac:dyDescent="0.25">
      <c r="A3" s="138">
        <v>42810</v>
      </c>
      <c r="B3" s="139">
        <v>1</v>
      </c>
      <c r="C3" s="140" t="s">
        <v>157</v>
      </c>
    </row>
    <row r="4" spans="1:7" ht="16.5" customHeight="1" x14ac:dyDescent="0.25">
      <c r="A4" s="138">
        <v>43314</v>
      </c>
      <c r="B4" s="139">
        <v>2</v>
      </c>
      <c r="C4" s="140" t="s">
        <v>158</v>
      </c>
    </row>
    <row r="5" spans="1:7" ht="16.5" customHeight="1" x14ac:dyDescent="0.25">
      <c r="A5" s="138">
        <v>43643</v>
      </c>
      <c r="B5" s="139">
        <v>3</v>
      </c>
      <c r="C5" s="140" t="s">
        <v>190</v>
      </c>
    </row>
    <row r="6" spans="1:7" ht="16.5" customHeight="1" x14ac:dyDescent="0.25">
      <c r="A6" s="138">
        <v>43644</v>
      </c>
      <c r="B6" s="139">
        <v>4</v>
      </c>
      <c r="C6" s="140" t="s">
        <v>233</v>
      </c>
    </row>
    <row r="7" spans="1:7" ht="16.5" customHeight="1" x14ac:dyDescent="0.25">
      <c r="A7" s="138">
        <v>43644</v>
      </c>
      <c r="B7" s="139">
        <v>5</v>
      </c>
      <c r="C7" s="140" t="s">
        <v>298</v>
      </c>
    </row>
    <row r="8" spans="1:7" ht="16.5" customHeight="1" x14ac:dyDescent="0.25">
      <c r="A8" s="138" t="s">
        <v>159</v>
      </c>
      <c r="B8" s="139">
        <v>6</v>
      </c>
      <c r="C8" s="140" t="s">
        <v>234</v>
      </c>
    </row>
    <row r="9" spans="1:7" ht="16.5" customHeight="1" x14ac:dyDescent="0.25">
      <c r="A9" s="138">
        <v>43648</v>
      </c>
      <c r="B9" s="139">
        <v>7</v>
      </c>
      <c r="C9" s="140" t="s">
        <v>235</v>
      </c>
    </row>
    <row r="10" spans="1:7" ht="16.5" customHeight="1" x14ac:dyDescent="0.25">
      <c r="A10" s="138">
        <v>43649</v>
      </c>
      <c r="B10" s="139">
        <v>8</v>
      </c>
      <c r="C10" s="140" t="s">
        <v>191</v>
      </c>
    </row>
    <row r="11" spans="1:7" ht="16.5" customHeight="1" x14ac:dyDescent="0.25">
      <c r="A11" s="138">
        <v>43649</v>
      </c>
      <c r="B11" s="139">
        <v>9</v>
      </c>
      <c r="C11" s="140" t="s">
        <v>299</v>
      </c>
    </row>
    <row r="12" spans="1:7" ht="16.5" customHeight="1" x14ac:dyDescent="0.25">
      <c r="A12" s="138">
        <v>43654</v>
      </c>
      <c r="B12" s="139">
        <v>10</v>
      </c>
      <c r="C12" s="140" t="s">
        <v>236</v>
      </c>
      <c r="G12" s="141"/>
    </row>
    <row r="13" spans="1:7" ht="16.5" customHeight="1" x14ac:dyDescent="0.25">
      <c r="A13" s="138">
        <v>43655</v>
      </c>
      <c r="B13" s="139">
        <v>11</v>
      </c>
      <c r="C13" s="140" t="s">
        <v>229</v>
      </c>
    </row>
    <row r="14" spans="1:7" ht="16.5" customHeight="1" x14ac:dyDescent="0.25">
      <c r="A14" s="138">
        <v>43656</v>
      </c>
      <c r="B14" s="139">
        <v>12</v>
      </c>
      <c r="C14" s="140" t="s">
        <v>300</v>
      </c>
    </row>
    <row r="15" spans="1:7" ht="16.5" customHeight="1" x14ac:dyDescent="0.25">
      <c r="A15" s="138">
        <v>43661</v>
      </c>
      <c r="B15" s="139">
        <v>13</v>
      </c>
      <c r="C15" s="140" t="s">
        <v>192</v>
      </c>
    </row>
    <row r="16" spans="1:7" ht="16.5" customHeight="1" x14ac:dyDescent="0.25">
      <c r="A16" s="138">
        <v>43662</v>
      </c>
      <c r="B16" s="139">
        <v>14</v>
      </c>
      <c r="C16" s="140" t="s">
        <v>193</v>
      </c>
    </row>
    <row r="17" spans="1:9" ht="16.5" customHeight="1" x14ac:dyDescent="0.25">
      <c r="A17" s="138">
        <v>43662</v>
      </c>
      <c r="B17" s="139">
        <v>15</v>
      </c>
      <c r="C17" s="140" t="s">
        <v>186</v>
      </c>
    </row>
    <row r="18" spans="1:9" ht="16.5" customHeight="1" x14ac:dyDescent="0.25">
      <c r="A18" s="138">
        <v>43662</v>
      </c>
      <c r="B18" s="139">
        <v>16</v>
      </c>
      <c r="C18" s="140" t="s">
        <v>194</v>
      </c>
    </row>
    <row r="19" spans="1:9" ht="16.5" customHeight="1" x14ac:dyDescent="0.25">
      <c r="A19" s="138">
        <v>43663</v>
      </c>
      <c r="B19" s="139">
        <v>17</v>
      </c>
      <c r="C19" s="140" t="s">
        <v>231</v>
      </c>
    </row>
    <row r="20" spans="1:9" ht="16.5" customHeight="1" x14ac:dyDescent="0.25">
      <c r="A20" s="138">
        <v>43663</v>
      </c>
      <c r="B20" s="139">
        <v>18</v>
      </c>
      <c r="C20" s="140" t="s">
        <v>237</v>
      </c>
    </row>
    <row r="21" spans="1:9" ht="23.25" x14ac:dyDescent="0.25">
      <c r="A21" s="138">
        <v>43663</v>
      </c>
      <c r="B21" s="139">
        <v>19</v>
      </c>
      <c r="C21" s="140" t="s">
        <v>204</v>
      </c>
    </row>
    <row r="22" spans="1:9" ht="15.75" thickBot="1" x14ac:dyDescent="0.3">
      <c r="A22" s="138">
        <v>43663</v>
      </c>
      <c r="B22" s="139">
        <v>20</v>
      </c>
      <c r="C22" s="140" t="s">
        <v>187</v>
      </c>
    </row>
    <row r="23" spans="1:9" ht="36.75" customHeight="1" thickBot="1" x14ac:dyDescent="0.3">
      <c r="A23" s="138">
        <v>43663</v>
      </c>
      <c r="B23" s="139">
        <v>21</v>
      </c>
      <c r="C23" s="140" t="s">
        <v>230</v>
      </c>
      <c r="E23" s="1149" t="s">
        <v>171</v>
      </c>
      <c r="F23" s="1150"/>
      <c r="G23" s="1150"/>
      <c r="H23" s="1150"/>
      <c r="I23" s="258"/>
    </row>
    <row r="24" spans="1:9" ht="16.5" customHeight="1" thickBot="1" x14ac:dyDescent="0.3">
      <c r="A24" s="138">
        <v>43664</v>
      </c>
      <c r="B24" s="139">
        <v>22</v>
      </c>
      <c r="C24" s="140" t="s">
        <v>195</v>
      </c>
      <c r="E24" s="395" t="s">
        <v>224</v>
      </c>
      <c r="F24" s="1151" t="s">
        <v>173</v>
      </c>
      <c r="G24" s="1152"/>
      <c r="H24" s="1152"/>
      <c r="I24" s="258"/>
    </row>
    <row r="25" spans="1:9" ht="16.5" customHeight="1" thickBot="1" x14ac:dyDescent="0.3">
      <c r="A25" s="138">
        <v>43664</v>
      </c>
      <c r="B25" s="139">
        <v>23</v>
      </c>
      <c r="C25" s="140" t="s">
        <v>232</v>
      </c>
      <c r="E25" s="396" t="s">
        <v>174</v>
      </c>
      <c r="F25" s="1153" t="s">
        <v>175</v>
      </c>
      <c r="G25" s="1154"/>
      <c r="H25" s="1154"/>
      <c r="I25" s="258"/>
    </row>
    <row r="26" spans="1:9" ht="32.25" customHeight="1" thickBot="1" x14ac:dyDescent="0.3">
      <c r="A26" s="138">
        <v>43671</v>
      </c>
      <c r="B26" s="139">
        <v>24</v>
      </c>
      <c r="C26" s="140" t="s">
        <v>246</v>
      </c>
      <c r="D26" s="323"/>
      <c r="E26" s="394" t="s">
        <v>176</v>
      </c>
      <c r="F26" s="1155" t="s">
        <v>346</v>
      </c>
      <c r="G26" s="1156"/>
      <c r="H26" s="1156"/>
      <c r="I26" s="258"/>
    </row>
    <row r="27" spans="1:9" ht="32.25" customHeight="1" thickBot="1" x14ac:dyDescent="0.3">
      <c r="A27" s="138">
        <v>43671</v>
      </c>
      <c r="B27" s="139">
        <v>25</v>
      </c>
      <c r="C27" s="413" t="s">
        <v>245</v>
      </c>
      <c r="D27" s="323"/>
      <c r="E27" s="397" t="s">
        <v>177</v>
      </c>
      <c r="F27" s="1157" t="s">
        <v>185</v>
      </c>
      <c r="G27" s="1156"/>
      <c r="H27" s="1156"/>
      <c r="I27" s="258"/>
    </row>
    <row r="28" spans="1:9" ht="34.5" customHeight="1" thickBot="1" x14ac:dyDescent="0.3">
      <c r="A28" s="138">
        <v>43671</v>
      </c>
      <c r="B28" s="139">
        <v>26</v>
      </c>
      <c r="C28" s="479" t="s">
        <v>247</v>
      </c>
      <c r="D28" s="323"/>
      <c r="E28" s="393" t="s">
        <v>178</v>
      </c>
      <c r="F28" s="1157" t="s">
        <v>347</v>
      </c>
      <c r="G28" s="1156"/>
      <c r="H28" s="1156"/>
      <c r="I28" s="258"/>
    </row>
    <row r="29" spans="1:9" ht="38.25" customHeight="1" thickBot="1" x14ac:dyDescent="0.3">
      <c r="A29" s="138">
        <v>43671</v>
      </c>
      <c r="B29" s="139">
        <v>27</v>
      </c>
      <c r="C29" s="478" t="s">
        <v>248</v>
      </c>
      <c r="E29" s="864" t="s">
        <v>180</v>
      </c>
      <c r="F29" s="1147" t="s">
        <v>348</v>
      </c>
      <c r="G29" s="1148"/>
      <c r="H29" s="1148"/>
      <c r="I29" s="258"/>
    </row>
    <row r="30" spans="1:9" ht="81" customHeight="1" thickBot="1" x14ac:dyDescent="0.3">
      <c r="A30" s="138">
        <v>43671</v>
      </c>
      <c r="B30" s="139">
        <v>28</v>
      </c>
      <c r="C30" s="140" t="s">
        <v>249</v>
      </c>
      <c r="E30" s="865" t="s">
        <v>293</v>
      </c>
      <c r="F30" s="1158" t="s">
        <v>321</v>
      </c>
      <c r="G30" s="1159"/>
      <c r="I30" s="258"/>
    </row>
    <row r="31" spans="1:9" ht="40.5" customHeight="1" thickBot="1" x14ac:dyDescent="0.3">
      <c r="A31" s="138">
        <v>43676</v>
      </c>
      <c r="B31" s="139">
        <v>29</v>
      </c>
      <c r="C31" s="140" t="s">
        <v>274</v>
      </c>
      <c r="E31" s="912" t="s">
        <v>182</v>
      </c>
      <c r="F31" s="1157" t="s">
        <v>349</v>
      </c>
      <c r="G31" s="1156"/>
      <c r="H31" s="1156"/>
      <c r="I31" s="258"/>
    </row>
    <row r="32" spans="1:9" ht="32.25" customHeight="1" thickBot="1" x14ac:dyDescent="0.3">
      <c r="A32" s="138">
        <v>43676</v>
      </c>
      <c r="B32" s="139">
        <v>30</v>
      </c>
      <c r="C32" s="140" t="s">
        <v>275</v>
      </c>
      <c r="E32" s="869" t="s">
        <v>294</v>
      </c>
      <c r="F32" s="1145" t="s">
        <v>295</v>
      </c>
      <c r="G32" s="1146"/>
      <c r="H32" s="493"/>
    </row>
    <row r="33" spans="1:3" ht="33" customHeight="1" x14ac:dyDescent="0.25">
      <c r="A33" s="138">
        <v>43677</v>
      </c>
      <c r="B33" s="139">
        <v>31</v>
      </c>
      <c r="C33" s="140" t="s">
        <v>276</v>
      </c>
    </row>
    <row r="34" spans="1:3" ht="113.25" x14ac:dyDescent="0.25">
      <c r="A34" s="138">
        <v>43678</v>
      </c>
      <c r="B34" s="139">
        <v>32</v>
      </c>
      <c r="C34" s="140" t="s">
        <v>288</v>
      </c>
    </row>
    <row r="35" spans="1:3" ht="105.75" customHeight="1" x14ac:dyDescent="0.25">
      <c r="A35" s="138">
        <v>43679</v>
      </c>
      <c r="B35" s="139">
        <v>33</v>
      </c>
      <c r="C35" s="140" t="s">
        <v>287</v>
      </c>
    </row>
    <row r="36" spans="1:3" x14ac:dyDescent="0.25">
      <c r="A36" s="138">
        <v>43690</v>
      </c>
      <c r="B36" s="139">
        <v>34</v>
      </c>
      <c r="C36" s="140" t="s">
        <v>292</v>
      </c>
    </row>
    <row r="37" spans="1:3" x14ac:dyDescent="0.25">
      <c r="A37" s="138">
        <v>43691</v>
      </c>
      <c r="B37" s="139">
        <v>35</v>
      </c>
      <c r="C37" s="140" t="s">
        <v>297</v>
      </c>
    </row>
    <row r="38" spans="1:3" x14ac:dyDescent="0.25">
      <c r="A38" s="138">
        <v>43704</v>
      </c>
      <c r="B38" s="139">
        <v>36</v>
      </c>
      <c r="C38" s="140" t="s">
        <v>301</v>
      </c>
    </row>
    <row r="39" spans="1:3" x14ac:dyDescent="0.25">
      <c r="A39" s="138">
        <v>43704</v>
      </c>
      <c r="B39" s="139">
        <v>37</v>
      </c>
      <c r="C39" s="140" t="s">
        <v>302</v>
      </c>
    </row>
    <row r="40" spans="1:3" x14ac:dyDescent="0.25">
      <c r="A40" s="138">
        <v>43704</v>
      </c>
      <c r="B40" s="139">
        <v>38</v>
      </c>
      <c r="C40" s="140" t="s">
        <v>303</v>
      </c>
    </row>
    <row r="41" spans="1:3" x14ac:dyDescent="0.25">
      <c r="A41" s="138">
        <v>43704</v>
      </c>
      <c r="B41" s="139">
        <v>39</v>
      </c>
      <c r="C41" s="140" t="s">
        <v>304</v>
      </c>
    </row>
    <row r="42" spans="1:3" x14ac:dyDescent="0.25">
      <c r="A42" s="138">
        <v>43812</v>
      </c>
      <c r="B42" s="139">
        <v>40</v>
      </c>
      <c r="C42" s="140" t="s">
        <v>320</v>
      </c>
    </row>
    <row r="43" spans="1:3" x14ac:dyDescent="0.25">
      <c r="A43" s="142">
        <v>43869</v>
      </c>
      <c r="B43" s="139">
        <v>41</v>
      </c>
      <c r="C43" s="140" t="s">
        <v>322</v>
      </c>
    </row>
    <row r="44" spans="1:3" x14ac:dyDescent="0.25">
      <c r="A44" s="142">
        <v>43869</v>
      </c>
      <c r="B44" s="139">
        <v>42</v>
      </c>
      <c r="C44" s="140" t="s">
        <v>323</v>
      </c>
    </row>
    <row r="45" spans="1:3" x14ac:dyDescent="0.25">
      <c r="A45" s="142">
        <v>43869</v>
      </c>
      <c r="B45" s="139">
        <v>43</v>
      </c>
      <c r="C45" s="140" t="s">
        <v>324</v>
      </c>
    </row>
    <row r="46" spans="1:3" x14ac:dyDescent="0.25">
      <c r="A46" s="142">
        <v>43869</v>
      </c>
      <c r="B46" s="139">
        <v>44</v>
      </c>
      <c r="C46" s="140" t="s">
        <v>325</v>
      </c>
    </row>
    <row r="47" spans="1:3" x14ac:dyDescent="0.25">
      <c r="A47" s="142">
        <v>43869</v>
      </c>
      <c r="B47" s="139">
        <v>45</v>
      </c>
      <c r="C47" s="140" t="s">
        <v>326</v>
      </c>
    </row>
    <row r="48" spans="1:3" x14ac:dyDescent="0.25">
      <c r="A48" s="142">
        <v>43869</v>
      </c>
      <c r="B48" s="139">
        <v>46</v>
      </c>
      <c r="C48" s="140" t="s">
        <v>327</v>
      </c>
    </row>
    <row r="49" spans="1:3" x14ac:dyDescent="0.25">
      <c r="A49" s="142">
        <v>43869</v>
      </c>
      <c r="B49" s="139">
        <v>47</v>
      </c>
      <c r="C49" s="140" t="s">
        <v>328</v>
      </c>
    </row>
    <row r="50" spans="1:3" x14ac:dyDescent="0.25">
      <c r="A50" s="142">
        <v>43894</v>
      </c>
      <c r="B50" s="139">
        <v>48</v>
      </c>
      <c r="C50" s="140" t="s">
        <v>330</v>
      </c>
    </row>
    <row r="51" spans="1:3" x14ac:dyDescent="0.25">
      <c r="A51" s="142">
        <v>44146</v>
      </c>
      <c r="B51" s="139">
        <v>49</v>
      </c>
      <c r="C51" s="140" t="s">
        <v>351</v>
      </c>
    </row>
    <row r="52" spans="1:3" ht="102" x14ac:dyDescent="0.25">
      <c r="A52" s="987">
        <v>45453</v>
      </c>
      <c r="B52" s="988">
        <v>50</v>
      </c>
      <c r="C52" s="140" t="s">
        <v>379</v>
      </c>
    </row>
    <row r="53" spans="1:3" x14ac:dyDescent="0.25">
      <c r="A53" s="142"/>
      <c r="B53" s="139">
        <v>51</v>
      </c>
      <c r="C53" s="140"/>
    </row>
    <row r="54" spans="1:3" x14ac:dyDescent="0.25">
      <c r="A54" s="138"/>
      <c r="B54" s="139">
        <v>52</v>
      </c>
      <c r="C54" s="140"/>
    </row>
    <row r="55" spans="1:3" x14ac:dyDescent="0.25">
      <c r="A55" s="142"/>
      <c r="B55" s="139">
        <v>53</v>
      </c>
      <c r="C55" s="140"/>
    </row>
    <row r="56" spans="1:3" x14ac:dyDescent="0.25">
      <c r="A56" s="142"/>
      <c r="B56" s="139">
        <v>54</v>
      </c>
      <c r="C56" s="140"/>
    </row>
    <row r="57" spans="1:3" x14ac:dyDescent="0.25">
      <c r="A57" s="138"/>
      <c r="B57" s="139">
        <v>55</v>
      </c>
      <c r="C57" s="140"/>
    </row>
    <row r="58" spans="1:3" x14ac:dyDescent="0.25">
      <c r="A58" s="142"/>
      <c r="B58" s="139">
        <v>56</v>
      </c>
      <c r="C58" s="140"/>
    </row>
    <row r="59" spans="1:3" x14ac:dyDescent="0.25">
      <c r="A59" s="142"/>
      <c r="B59" s="139">
        <v>57</v>
      </c>
      <c r="C59" s="140"/>
    </row>
    <row r="60" spans="1:3" x14ac:dyDescent="0.25">
      <c r="A60" s="138"/>
      <c r="B60" s="139">
        <v>58</v>
      </c>
      <c r="C60" s="140"/>
    </row>
    <row r="61" spans="1:3" x14ac:dyDescent="0.25">
      <c r="A61" s="142"/>
      <c r="B61" s="139">
        <v>59</v>
      </c>
      <c r="C61" s="140"/>
    </row>
    <row r="62" spans="1:3" x14ac:dyDescent="0.25">
      <c r="A62" s="142"/>
      <c r="B62" s="139">
        <v>60</v>
      </c>
      <c r="C62" s="140"/>
    </row>
    <row r="63" spans="1:3" x14ac:dyDescent="0.25">
      <c r="A63" s="138"/>
      <c r="B63" s="139">
        <v>61</v>
      </c>
      <c r="C63" s="140"/>
    </row>
    <row r="64" spans="1:3" x14ac:dyDescent="0.25">
      <c r="A64" s="142"/>
      <c r="B64" s="139">
        <v>62</v>
      </c>
      <c r="C64" s="140"/>
    </row>
    <row r="65" spans="1:3" x14ac:dyDescent="0.25">
      <c r="A65" s="142"/>
      <c r="B65" s="139">
        <v>63</v>
      </c>
      <c r="C65" s="140"/>
    </row>
    <row r="66" spans="1:3" x14ac:dyDescent="0.25">
      <c r="A66" s="138"/>
      <c r="B66" s="139">
        <v>64</v>
      </c>
      <c r="C66" s="140"/>
    </row>
    <row r="67" spans="1:3" x14ac:dyDescent="0.25">
      <c r="A67" s="142"/>
      <c r="B67" s="139">
        <v>65</v>
      </c>
      <c r="C67" s="140"/>
    </row>
    <row r="68" spans="1:3" x14ac:dyDescent="0.25">
      <c r="A68" s="142"/>
      <c r="B68" s="139">
        <v>66</v>
      </c>
      <c r="C68" s="140"/>
    </row>
    <row r="69" spans="1:3" x14ac:dyDescent="0.25">
      <c r="A69" s="138"/>
      <c r="B69" s="139">
        <v>67</v>
      </c>
      <c r="C69" s="140"/>
    </row>
    <row r="70" spans="1:3" x14ac:dyDescent="0.25">
      <c r="A70" s="142"/>
      <c r="B70" s="139">
        <v>68</v>
      </c>
      <c r="C70" s="140"/>
    </row>
    <row r="71" spans="1:3" x14ac:dyDescent="0.25">
      <c r="A71" s="142"/>
      <c r="B71" s="139">
        <v>69</v>
      </c>
      <c r="C71" s="140"/>
    </row>
    <row r="72" spans="1:3" x14ac:dyDescent="0.25">
      <c r="A72" s="138"/>
      <c r="B72" s="139">
        <v>70</v>
      </c>
      <c r="C72" s="140"/>
    </row>
    <row r="73" spans="1:3" x14ac:dyDescent="0.25">
      <c r="A73" s="142"/>
      <c r="B73" s="139">
        <v>71</v>
      </c>
      <c r="C73" s="140"/>
    </row>
    <row r="74" spans="1:3" x14ac:dyDescent="0.25">
      <c r="A74" s="142"/>
      <c r="B74" s="139">
        <v>72</v>
      </c>
      <c r="C74" s="140"/>
    </row>
    <row r="75" spans="1:3" x14ac:dyDescent="0.25">
      <c r="A75" s="138"/>
      <c r="B75" s="139">
        <v>73</v>
      </c>
      <c r="C75" s="140"/>
    </row>
    <row r="76" spans="1:3" x14ac:dyDescent="0.25">
      <c r="A76" s="142"/>
      <c r="B76" s="139">
        <v>74</v>
      </c>
      <c r="C76" s="140"/>
    </row>
    <row r="77" spans="1:3" x14ac:dyDescent="0.25">
      <c r="A77" s="142"/>
      <c r="B77" s="139">
        <v>75</v>
      </c>
      <c r="C77" s="140"/>
    </row>
    <row r="78" spans="1:3" x14ac:dyDescent="0.25">
      <c r="A78" s="138"/>
      <c r="B78" s="139">
        <v>76</v>
      </c>
      <c r="C78" s="140"/>
    </row>
    <row r="79" spans="1:3" x14ac:dyDescent="0.25">
      <c r="A79" s="142"/>
      <c r="B79" s="139">
        <v>77</v>
      </c>
      <c r="C79" s="140"/>
    </row>
  </sheetData>
  <sheetProtection algorithmName="SHA-512" hashValue="zfnX0Ho4wVfRMTsQuJBVWaCEHfQxRCP7V9lAvrm0wZnNPwntUgkUtJ6zpRCVv++EkrRQo0i+SKbwIWPYxarDeg==" saltValue="Py0DXMsycF/Qn1UCtsvVFw==" spinCount="100000" sheet="1" formatCells="0" formatColumns="0" formatRows="0"/>
  <mergeCells count="10">
    <mergeCell ref="F32:G32"/>
    <mergeCell ref="F29:H29"/>
    <mergeCell ref="E23:H23"/>
    <mergeCell ref="F24:H24"/>
    <mergeCell ref="F25:H25"/>
    <mergeCell ref="F26:H26"/>
    <mergeCell ref="F27:H27"/>
    <mergeCell ref="F28:H28"/>
    <mergeCell ref="F30:G30"/>
    <mergeCell ref="F31:H31"/>
  </mergeCells>
  <pageMargins left="0.7" right="0.7" top="0.75" bottom="0.75" header="0.3" footer="0.3"/>
  <pageSetup orientation="portrait" horizontalDpi="4294967293" verticalDpi="4294967293" r:id="rId1"/>
  <headerFooter>
    <oddFooter>&amp;L_x000D_&amp;1#&amp;"Aptos"&amp;12&amp;K000000 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D6BBF-895A-4572-8850-139AD0B84C57}">
  <sheetPr codeName="Sheet44">
    <pageSetUpPr fitToPage="1"/>
  </sheetPr>
  <dimension ref="A1:CZ297"/>
  <sheetViews>
    <sheetView tabSelected="1" zoomScale="60" zoomScaleNormal="60" workbookViewId="0"/>
  </sheetViews>
  <sheetFormatPr defaultColWidth="9.140625" defaultRowHeight="15" x14ac:dyDescent="0.25"/>
  <cols>
    <col min="2" max="2" width="17" customWidth="1"/>
    <col min="3" max="3" width="14.140625" customWidth="1"/>
    <col min="15" max="15" width="9.140625" customWidth="1"/>
    <col min="17" max="17" width="13" customWidth="1"/>
    <col min="20" max="20" width="18.42578125" customWidth="1"/>
    <col min="21" max="21" width="11.5703125" customWidth="1"/>
    <col min="38" max="38" width="15.5703125" customWidth="1"/>
    <col min="56" max="56" width="15.5703125" customWidth="1"/>
    <col min="60" max="60" width="14.5703125" customWidth="1"/>
    <col min="61" max="61" width="13.28515625" customWidth="1"/>
    <col min="73" max="73" width="14.5703125" customWidth="1"/>
    <col min="87" max="87" width="14.85546875" customWidth="1"/>
  </cols>
  <sheetData>
    <row r="1" spans="1:17" ht="15.75" thickBot="1" x14ac:dyDescent="0.3"/>
    <row r="2" spans="1:17" ht="15" customHeight="1" x14ac:dyDescent="0.25">
      <c r="A2" s="1160" t="s">
        <v>312</v>
      </c>
      <c r="B2" s="1161"/>
      <c r="C2" s="1161"/>
      <c r="D2" s="1161"/>
      <c r="E2" s="1161"/>
      <c r="F2" s="1161"/>
      <c r="G2" s="1161"/>
      <c r="H2" s="1161"/>
      <c r="I2" s="1161"/>
      <c r="J2" s="1161"/>
      <c r="K2" s="1161"/>
      <c r="L2" s="1161"/>
      <c r="M2" s="1161"/>
      <c r="N2" s="1161"/>
      <c r="O2" s="1161"/>
      <c r="P2" s="1162"/>
    </row>
    <row r="3" spans="1:17" ht="15" customHeight="1" x14ac:dyDescent="0.25">
      <c r="A3" s="1163"/>
      <c r="B3" s="1164"/>
      <c r="C3" s="1164"/>
      <c r="D3" s="1164"/>
      <c r="E3" s="1164"/>
      <c r="F3" s="1164"/>
      <c r="G3" s="1164"/>
      <c r="H3" s="1164"/>
      <c r="I3" s="1164"/>
      <c r="J3" s="1164"/>
      <c r="K3" s="1164"/>
      <c r="L3" s="1164"/>
      <c r="M3" s="1164"/>
      <c r="N3" s="1164"/>
      <c r="O3" s="1164"/>
      <c r="P3" s="1165"/>
    </row>
    <row r="4" spans="1:17" ht="15" customHeight="1" x14ac:dyDescent="0.25">
      <c r="A4" s="1163"/>
      <c r="B4" s="1164"/>
      <c r="C4" s="1164"/>
      <c r="D4" s="1164"/>
      <c r="E4" s="1164"/>
      <c r="F4" s="1164"/>
      <c r="G4" s="1164"/>
      <c r="H4" s="1164"/>
      <c r="I4" s="1164"/>
      <c r="J4" s="1164"/>
      <c r="K4" s="1164"/>
      <c r="L4" s="1164"/>
      <c r="M4" s="1164"/>
      <c r="N4" s="1164"/>
      <c r="O4" s="1164"/>
      <c r="P4" s="1165"/>
      <c r="Q4" s="916"/>
    </row>
    <row r="5" spans="1:17" ht="15" customHeight="1" thickBot="1" x14ac:dyDescent="0.3">
      <c r="A5" s="1166"/>
      <c r="B5" s="1167"/>
      <c r="C5" s="1167"/>
      <c r="D5" s="1167"/>
      <c r="E5" s="1167"/>
      <c r="F5" s="1167"/>
      <c r="G5" s="1167"/>
      <c r="H5" s="1167"/>
      <c r="I5" s="1167"/>
      <c r="J5" s="1167"/>
      <c r="K5" s="1167"/>
      <c r="L5" s="1167"/>
      <c r="M5" s="1167"/>
      <c r="N5" s="1167"/>
      <c r="O5" s="1167"/>
      <c r="P5" s="1168"/>
      <c r="Q5" s="916"/>
    </row>
    <row r="31" spans="2:43" ht="15.75" thickBot="1" x14ac:dyDescent="0.3"/>
    <row r="32" spans="2:43" x14ac:dyDescent="0.25">
      <c r="B32" s="1169" t="s">
        <v>313</v>
      </c>
      <c r="C32" s="1171" t="s">
        <v>360</v>
      </c>
      <c r="D32" s="1172"/>
      <c r="E32" s="1172"/>
      <c r="F32" s="1172"/>
      <c r="G32" s="1172"/>
      <c r="H32" s="1172"/>
      <c r="I32" s="1172"/>
      <c r="J32" s="1172"/>
      <c r="K32" s="1172"/>
      <c r="L32" s="1172"/>
      <c r="M32" s="1172"/>
      <c r="N32" s="1172"/>
      <c r="O32" s="1173"/>
      <c r="T32" s="1177" t="s">
        <v>314</v>
      </c>
      <c r="U32" s="1171" t="s">
        <v>361</v>
      </c>
      <c r="V32" s="1172"/>
      <c r="W32" s="1172"/>
      <c r="X32" s="1172"/>
      <c r="Y32" s="1172"/>
      <c r="Z32" s="1172"/>
      <c r="AA32" s="1172"/>
      <c r="AB32" s="1172"/>
      <c r="AC32" s="1172"/>
      <c r="AD32" s="1172"/>
      <c r="AE32" s="1172"/>
      <c r="AF32" s="1172"/>
      <c r="AG32" s="1172"/>
      <c r="AH32" s="1172"/>
      <c r="AI32" s="1172"/>
      <c r="AJ32" s="1172"/>
      <c r="AK32" s="1172"/>
      <c r="AL32" s="1172"/>
      <c r="AM32" s="1172"/>
      <c r="AN32" s="1172"/>
      <c r="AO32" s="1172"/>
      <c r="AP32" s="1172"/>
      <c r="AQ32" s="1173"/>
    </row>
    <row r="33" spans="2:43" ht="33" customHeight="1" thickBot="1" x14ac:dyDescent="0.3">
      <c r="B33" s="1170"/>
      <c r="C33" s="1174"/>
      <c r="D33" s="1175"/>
      <c r="E33" s="1175"/>
      <c r="F33" s="1175"/>
      <c r="G33" s="1175"/>
      <c r="H33" s="1175"/>
      <c r="I33" s="1175"/>
      <c r="J33" s="1175"/>
      <c r="K33" s="1175"/>
      <c r="L33" s="1175"/>
      <c r="M33" s="1175"/>
      <c r="N33" s="1175"/>
      <c r="O33" s="1176"/>
      <c r="T33" s="1178"/>
      <c r="U33" s="1174"/>
      <c r="V33" s="1175"/>
      <c r="W33" s="1175"/>
      <c r="X33" s="1175"/>
      <c r="Y33" s="1175"/>
      <c r="Z33" s="1175"/>
      <c r="AA33" s="1175"/>
      <c r="AB33" s="1175"/>
      <c r="AC33" s="1175"/>
      <c r="AD33" s="1175"/>
      <c r="AE33" s="1175"/>
      <c r="AF33" s="1175"/>
      <c r="AG33" s="1175"/>
      <c r="AH33" s="1175"/>
      <c r="AI33" s="1175"/>
      <c r="AJ33" s="1175"/>
      <c r="AK33" s="1175"/>
      <c r="AL33" s="1175"/>
      <c r="AM33" s="1175"/>
      <c r="AN33" s="1175"/>
      <c r="AO33" s="1175"/>
      <c r="AP33" s="1175"/>
      <c r="AQ33" s="1176"/>
    </row>
    <row r="34" spans="2:43" ht="33" customHeight="1" thickBot="1" x14ac:dyDescent="0.3">
      <c r="C34" s="1114"/>
      <c r="D34" s="1114"/>
      <c r="E34" s="1114"/>
      <c r="F34" s="1114"/>
      <c r="G34" s="1114"/>
      <c r="H34" s="1114"/>
      <c r="I34" s="1114"/>
      <c r="J34" s="1114"/>
      <c r="K34" s="1114"/>
      <c r="L34" s="1114"/>
      <c r="M34" s="1114"/>
      <c r="N34" s="1114"/>
      <c r="O34" s="1114"/>
      <c r="T34" s="1186" t="s">
        <v>362</v>
      </c>
      <c r="U34" s="1187" t="s">
        <v>363</v>
      </c>
      <c r="V34" s="1172"/>
      <c r="W34" s="1172"/>
      <c r="X34" s="1172"/>
      <c r="Y34" s="1172"/>
      <c r="Z34" s="1172"/>
      <c r="AA34" s="1172"/>
      <c r="AB34" s="1172"/>
      <c r="AC34" s="1172"/>
      <c r="AD34" s="1172"/>
      <c r="AE34" s="1172"/>
      <c r="AF34" s="1172"/>
      <c r="AG34" s="1172"/>
      <c r="AH34" s="1172"/>
      <c r="AI34" s="1172"/>
      <c r="AJ34" s="1172"/>
      <c r="AK34" s="1172"/>
      <c r="AL34" s="1172"/>
      <c r="AM34" s="1172"/>
      <c r="AN34" s="1172"/>
      <c r="AO34" s="1172"/>
      <c r="AP34" s="1172"/>
      <c r="AQ34" s="1188"/>
    </row>
    <row r="35" spans="2:43" ht="18" customHeight="1" x14ac:dyDescent="0.25">
      <c r="B35" s="1169" t="s">
        <v>407</v>
      </c>
      <c r="C35" s="1171" t="s">
        <v>450</v>
      </c>
      <c r="D35" s="1172"/>
      <c r="E35" s="1172"/>
      <c r="F35" s="1172"/>
      <c r="G35" s="1172"/>
      <c r="H35" s="1172"/>
      <c r="I35" s="1172"/>
      <c r="J35" s="1172"/>
      <c r="K35" s="1172"/>
      <c r="L35" s="1172"/>
      <c r="M35" s="1172"/>
      <c r="N35" s="1172"/>
      <c r="O35" s="1173"/>
      <c r="T35" s="1186"/>
      <c r="U35" s="1189"/>
      <c r="V35" s="1190"/>
      <c r="W35" s="1190"/>
      <c r="X35" s="1190"/>
      <c r="Y35" s="1190"/>
      <c r="Z35" s="1190"/>
      <c r="AA35" s="1190"/>
      <c r="AB35" s="1190"/>
      <c r="AC35" s="1190"/>
      <c r="AD35" s="1190"/>
      <c r="AE35" s="1190"/>
      <c r="AF35" s="1190"/>
      <c r="AG35" s="1190"/>
      <c r="AH35" s="1190"/>
      <c r="AI35" s="1190"/>
      <c r="AJ35" s="1190"/>
      <c r="AK35" s="1190"/>
      <c r="AL35" s="1190"/>
      <c r="AM35" s="1190"/>
      <c r="AN35" s="1190"/>
      <c r="AO35" s="1190"/>
      <c r="AP35" s="1190"/>
      <c r="AQ35" s="1191"/>
    </row>
    <row r="36" spans="2:43" ht="21.75" thickBot="1" x14ac:dyDescent="0.4">
      <c r="B36" s="1170"/>
      <c r="C36" s="1179"/>
      <c r="D36" s="1180"/>
      <c r="E36" s="1180"/>
      <c r="F36" s="1180"/>
      <c r="G36" s="1180"/>
      <c r="H36" s="1180"/>
      <c r="I36" s="1180"/>
      <c r="J36" s="1180"/>
      <c r="K36" s="1180"/>
      <c r="L36" s="1180"/>
      <c r="M36" s="1180"/>
      <c r="N36" s="1180"/>
      <c r="O36" s="1181"/>
      <c r="T36" s="1115"/>
      <c r="U36" s="102"/>
      <c r="V36" s="102"/>
      <c r="W36" s="102"/>
      <c r="X36" s="102"/>
      <c r="Y36" s="102"/>
      <c r="Z36" s="102"/>
      <c r="AA36" s="102"/>
      <c r="AB36" s="102"/>
      <c r="AC36" s="102"/>
      <c r="AD36" s="102"/>
      <c r="AE36" s="102"/>
      <c r="AF36" s="102"/>
      <c r="AG36" s="102"/>
      <c r="AH36" s="102"/>
      <c r="AI36" s="102"/>
      <c r="AJ36" s="102"/>
      <c r="AK36" s="102"/>
      <c r="AL36" s="102"/>
      <c r="AM36" s="102"/>
      <c r="AN36" s="102"/>
      <c r="AO36" s="102"/>
      <c r="AP36" s="102"/>
      <c r="AQ36" s="102"/>
    </row>
    <row r="37" spans="2:43" ht="15" customHeight="1" x14ac:dyDescent="0.25">
      <c r="C37" s="1179"/>
      <c r="D37" s="1180"/>
      <c r="E37" s="1180"/>
      <c r="F37" s="1180"/>
      <c r="G37" s="1180"/>
      <c r="H37" s="1180"/>
      <c r="I37" s="1180"/>
      <c r="J37" s="1180"/>
      <c r="K37" s="1180"/>
      <c r="L37" s="1180"/>
      <c r="M37" s="1180"/>
      <c r="N37" s="1180"/>
      <c r="O37" s="1181"/>
      <c r="T37" s="1195" t="s">
        <v>364</v>
      </c>
      <c r="U37" s="1171" t="s">
        <v>365</v>
      </c>
      <c r="V37" s="1172"/>
      <c r="W37" s="1172"/>
      <c r="X37" s="1172"/>
      <c r="Y37" s="1172"/>
      <c r="Z37" s="1172"/>
      <c r="AA37" s="1172"/>
      <c r="AB37" s="1172"/>
      <c r="AC37" s="1172"/>
      <c r="AD37" s="1172"/>
      <c r="AE37" s="1172"/>
      <c r="AF37" s="1172"/>
      <c r="AG37" s="1172"/>
      <c r="AH37" s="1172"/>
      <c r="AI37" s="1172"/>
      <c r="AJ37" s="1172"/>
      <c r="AK37" s="1172"/>
      <c r="AL37" s="1172"/>
      <c r="AM37" s="1172"/>
      <c r="AN37" s="1172"/>
      <c r="AO37" s="1172"/>
      <c r="AP37" s="1172"/>
      <c r="AQ37" s="1173"/>
    </row>
    <row r="38" spans="2:43" ht="35.25" customHeight="1" thickBot="1" x14ac:dyDescent="0.3">
      <c r="C38" s="1179"/>
      <c r="D38" s="1180"/>
      <c r="E38" s="1180"/>
      <c r="F38" s="1180"/>
      <c r="G38" s="1180"/>
      <c r="H38" s="1180"/>
      <c r="I38" s="1180"/>
      <c r="J38" s="1180"/>
      <c r="K38" s="1180"/>
      <c r="L38" s="1180"/>
      <c r="M38" s="1180"/>
      <c r="N38" s="1180"/>
      <c r="O38" s="1181"/>
      <c r="T38" s="1196"/>
      <c r="U38" s="1174"/>
      <c r="V38" s="1175"/>
      <c r="W38" s="1175"/>
      <c r="X38" s="1175"/>
      <c r="Y38" s="1175"/>
      <c r="Z38" s="1175"/>
      <c r="AA38" s="1175"/>
      <c r="AB38" s="1175"/>
      <c r="AC38" s="1175"/>
      <c r="AD38" s="1175"/>
      <c r="AE38" s="1175"/>
      <c r="AF38" s="1175"/>
      <c r="AG38" s="1175"/>
      <c r="AH38" s="1175"/>
      <c r="AI38" s="1175"/>
      <c r="AJ38" s="1175"/>
      <c r="AK38" s="1175"/>
      <c r="AL38" s="1175"/>
      <c r="AM38" s="1175"/>
      <c r="AN38" s="1175"/>
      <c r="AO38" s="1175"/>
      <c r="AP38" s="1175"/>
      <c r="AQ38" s="1176"/>
    </row>
    <row r="39" spans="2:43" ht="21.75" thickBot="1" x14ac:dyDescent="0.4">
      <c r="C39" s="1179"/>
      <c r="D39" s="1180"/>
      <c r="E39" s="1180"/>
      <c r="F39" s="1180"/>
      <c r="G39" s="1180"/>
      <c r="H39" s="1180"/>
      <c r="I39" s="1180"/>
      <c r="J39" s="1180"/>
      <c r="K39" s="1180"/>
      <c r="L39" s="1180"/>
      <c r="M39" s="1180"/>
      <c r="N39" s="1180"/>
      <c r="O39" s="1181"/>
      <c r="T39" s="1115"/>
      <c r="U39" s="102"/>
      <c r="V39" s="102"/>
      <c r="W39" s="102"/>
      <c r="X39" s="102"/>
      <c r="Y39" s="102"/>
      <c r="Z39" s="102"/>
      <c r="AA39" s="102"/>
      <c r="AB39" s="102"/>
      <c r="AC39" s="102"/>
      <c r="AD39" s="102"/>
      <c r="AE39" s="102"/>
      <c r="AF39" s="102"/>
      <c r="AG39" s="102"/>
      <c r="AH39" s="102"/>
      <c r="AI39" s="102"/>
      <c r="AJ39" s="102"/>
      <c r="AK39" s="102"/>
      <c r="AL39" s="102"/>
      <c r="AM39" s="102"/>
      <c r="AN39" s="102"/>
      <c r="AO39" s="102"/>
      <c r="AP39" s="102"/>
      <c r="AQ39" s="102"/>
    </row>
    <row r="40" spans="2:43" ht="15" customHeight="1" x14ac:dyDescent="0.25">
      <c r="C40" s="1179"/>
      <c r="D40" s="1180"/>
      <c r="E40" s="1180"/>
      <c r="F40" s="1180"/>
      <c r="G40" s="1180"/>
      <c r="H40" s="1180"/>
      <c r="I40" s="1180"/>
      <c r="J40" s="1180"/>
      <c r="K40" s="1180"/>
      <c r="L40" s="1180"/>
      <c r="M40" s="1180"/>
      <c r="N40" s="1180"/>
      <c r="O40" s="1181"/>
      <c r="T40" s="1195" t="s">
        <v>380</v>
      </c>
      <c r="U40" s="1171" t="s">
        <v>366</v>
      </c>
      <c r="V40" s="1172"/>
      <c r="W40" s="1172"/>
      <c r="X40" s="1172"/>
      <c r="Y40" s="1172"/>
      <c r="Z40" s="1172"/>
      <c r="AA40" s="1172"/>
      <c r="AB40" s="1172"/>
      <c r="AC40" s="1172"/>
      <c r="AD40" s="1172"/>
      <c r="AE40" s="1172"/>
      <c r="AF40" s="1172"/>
      <c r="AG40" s="1172"/>
      <c r="AH40" s="1172"/>
      <c r="AI40" s="1172"/>
      <c r="AJ40" s="1172"/>
      <c r="AK40" s="1172"/>
      <c r="AL40" s="1172"/>
      <c r="AM40" s="1172"/>
      <c r="AN40" s="1172"/>
      <c r="AO40" s="1172"/>
      <c r="AP40" s="1172"/>
      <c r="AQ40" s="1173"/>
    </row>
    <row r="41" spans="2:43" ht="35.25" customHeight="1" thickBot="1" x14ac:dyDescent="0.3">
      <c r="C41" s="1179"/>
      <c r="D41" s="1180"/>
      <c r="E41" s="1180"/>
      <c r="F41" s="1180"/>
      <c r="G41" s="1180"/>
      <c r="H41" s="1180"/>
      <c r="I41" s="1180"/>
      <c r="J41" s="1180"/>
      <c r="K41" s="1180"/>
      <c r="L41" s="1180"/>
      <c r="M41" s="1180"/>
      <c r="N41" s="1180"/>
      <c r="O41" s="1181"/>
      <c r="T41" s="1196"/>
      <c r="U41" s="1174"/>
      <c r="V41" s="1175"/>
      <c r="W41" s="1175"/>
      <c r="X41" s="1175"/>
      <c r="Y41" s="1175"/>
      <c r="Z41" s="1175"/>
      <c r="AA41" s="1175"/>
      <c r="AB41" s="1175"/>
      <c r="AC41" s="1175"/>
      <c r="AD41" s="1175"/>
      <c r="AE41" s="1175"/>
      <c r="AF41" s="1175"/>
      <c r="AG41" s="1175"/>
      <c r="AH41" s="1175"/>
      <c r="AI41" s="1175"/>
      <c r="AJ41" s="1175"/>
      <c r="AK41" s="1175"/>
      <c r="AL41" s="1175"/>
      <c r="AM41" s="1175"/>
      <c r="AN41" s="1175"/>
      <c r="AO41" s="1175"/>
      <c r="AP41" s="1175"/>
      <c r="AQ41" s="1176"/>
    </row>
    <row r="42" spans="2:43" ht="21.75" thickBot="1" x14ac:dyDescent="0.4">
      <c r="C42" s="1174"/>
      <c r="D42" s="1175"/>
      <c r="E42" s="1175"/>
      <c r="F42" s="1175"/>
      <c r="G42" s="1175"/>
      <c r="H42" s="1175"/>
      <c r="I42" s="1175"/>
      <c r="J42" s="1175"/>
      <c r="K42" s="1175"/>
      <c r="L42" s="1175"/>
      <c r="M42" s="1175"/>
      <c r="N42" s="1175"/>
      <c r="O42" s="1176"/>
      <c r="T42" s="1115"/>
      <c r="U42" s="102"/>
      <c r="V42" s="102"/>
      <c r="W42" s="102"/>
      <c r="X42" s="102"/>
      <c r="Y42" s="102"/>
      <c r="Z42" s="102"/>
      <c r="AA42" s="102"/>
      <c r="AB42" s="102"/>
      <c r="AC42" s="102"/>
      <c r="AD42" s="102"/>
      <c r="AE42" s="102"/>
      <c r="AF42" s="102"/>
      <c r="AG42" s="102"/>
      <c r="AH42" s="102"/>
      <c r="AI42" s="102"/>
      <c r="AJ42" s="102"/>
      <c r="AK42" s="102"/>
      <c r="AL42" s="102"/>
      <c r="AM42" s="102"/>
      <c r="AN42" s="102"/>
      <c r="AO42" s="102"/>
      <c r="AP42" s="102"/>
      <c r="AQ42" s="102"/>
    </row>
    <row r="43" spans="2:43" x14ac:dyDescent="0.25">
      <c r="T43" s="1183" t="s">
        <v>316</v>
      </c>
      <c r="U43" s="1171" t="s">
        <v>367</v>
      </c>
      <c r="V43" s="1172"/>
      <c r="W43" s="1172"/>
      <c r="X43" s="1172"/>
      <c r="Y43" s="1172"/>
      <c r="Z43" s="1172"/>
      <c r="AA43" s="1172"/>
      <c r="AB43" s="1172"/>
      <c r="AC43" s="1172"/>
      <c r="AD43" s="1172"/>
      <c r="AE43" s="1172"/>
      <c r="AF43" s="1172"/>
      <c r="AG43" s="1172"/>
      <c r="AH43" s="1172"/>
      <c r="AI43" s="1172"/>
      <c r="AJ43" s="1172"/>
      <c r="AK43" s="1172"/>
      <c r="AL43" s="1172"/>
      <c r="AM43" s="1172"/>
      <c r="AN43" s="1172"/>
      <c r="AO43" s="1172"/>
      <c r="AP43" s="1172"/>
      <c r="AQ43" s="1173"/>
    </row>
    <row r="44" spans="2:43" ht="31.5" customHeight="1" thickBot="1" x14ac:dyDescent="0.3">
      <c r="T44" s="1184"/>
      <c r="U44" s="1174"/>
      <c r="V44" s="1175"/>
      <c r="W44" s="1175"/>
      <c r="X44" s="1175"/>
      <c r="Y44" s="1175"/>
      <c r="Z44" s="1175"/>
      <c r="AA44" s="1175"/>
      <c r="AB44" s="1175"/>
      <c r="AC44" s="1175"/>
      <c r="AD44" s="1175"/>
      <c r="AE44" s="1175"/>
      <c r="AF44" s="1175"/>
      <c r="AG44" s="1175"/>
      <c r="AH44" s="1175"/>
      <c r="AI44" s="1175"/>
      <c r="AJ44" s="1175"/>
      <c r="AK44" s="1175"/>
      <c r="AL44" s="1175"/>
      <c r="AM44" s="1175"/>
      <c r="AN44" s="1175"/>
      <c r="AO44" s="1175"/>
      <c r="AP44" s="1175"/>
      <c r="AQ44" s="1176"/>
    </row>
    <row r="45" spans="2:43" ht="21.75" thickBot="1" x14ac:dyDescent="0.4">
      <c r="T45" s="1115"/>
      <c r="U45" s="102"/>
      <c r="V45" s="102"/>
      <c r="W45" s="102"/>
      <c r="X45" s="102"/>
      <c r="Y45" s="102"/>
      <c r="Z45" s="102"/>
      <c r="AA45" s="102"/>
      <c r="AB45" s="102"/>
      <c r="AC45" s="102"/>
      <c r="AD45" s="102"/>
      <c r="AE45" s="102"/>
      <c r="AF45" s="102"/>
      <c r="AG45" s="102"/>
      <c r="AH45" s="102"/>
      <c r="AI45" s="102"/>
      <c r="AJ45" s="102"/>
      <c r="AK45" s="102"/>
      <c r="AL45" s="102"/>
      <c r="AM45" s="102"/>
      <c r="AN45" s="102"/>
      <c r="AO45" s="102"/>
      <c r="AP45" s="102"/>
      <c r="AQ45" s="102"/>
    </row>
    <row r="46" spans="2:43" x14ac:dyDescent="0.25">
      <c r="T46" s="1197" t="s">
        <v>317</v>
      </c>
      <c r="U46" s="1171" t="s">
        <v>368</v>
      </c>
      <c r="V46" s="1172"/>
      <c r="W46" s="1172"/>
      <c r="X46" s="1172"/>
      <c r="Y46" s="1172"/>
      <c r="Z46" s="1172"/>
      <c r="AA46" s="1172"/>
      <c r="AB46" s="1172"/>
      <c r="AC46" s="1172"/>
      <c r="AD46" s="1172"/>
      <c r="AE46" s="1172"/>
      <c r="AF46" s="1172"/>
      <c r="AG46" s="1172"/>
      <c r="AH46" s="1172"/>
      <c r="AI46" s="1172"/>
      <c r="AJ46" s="1172"/>
      <c r="AK46" s="1172"/>
      <c r="AL46" s="1172"/>
      <c r="AM46" s="1172"/>
      <c r="AN46" s="1172"/>
      <c r="AO46" s="1172"/>
      <c r="AP46" s="1172"/>
      <c r="AQ46" s="1173"/>
    </row>
    <row r="47" spans="2:43" ht="55.5" customHeight="1" thickBot="1" x14ac:dyDescent="0.3">
      <c r="T47" s="1198"/>
      <c r="U47" s="1174"/>
      <c r="V47" s="1175"/>
      <c r="W47" s="1175"/>
      <c r="X47" s="1175"/>
      <c r="Y47" s="1175"/>
      <c r="Z47" s="1175"/>
      <c r="AA47" s="1175"/>
      <c r="AB47" s="1175"/>
      <c r="AC47" s="1175"/>
      <c r="AD47" s="1175"/>
      <c r="AE47" s="1175"/>
      <c r="AF47" s="1175"/>
      <c r="AG47" s="1175"/>
      <c r="AH47" s="1175"/>
      <c r="AI47" s="1175"/>
      <c r="AJ47" s="1175"/>
      <c r="AK47" s="1175"/>
      <c r="AL47" s="1175"/>
      <c r="AM47" s="1175"/>
      <c r="AN47" s="1175"/>
      <c r="AO47" s="1175"/>
      <c r="AP47" s="1175"/>
      <c r="AQ47" s="1176"/>
    </row>
    <row r="48" spans="2:43" x14ac:dyDescent="0.25">
      <c r="T48" s="102"/>
    </row>
    <row r="50" spans="1:18" ht="15.75" thickBot="1" x14ac:dyDescent="0.3"/>
    <row r="51" spans="1:18" x14ac:dyDescent="0.25">
      <c r="A51" s="1160" t="s">
        <v>369</v>
      </c>
      <c r="B51" s="1161"/>
      <c r="C51" s="1161"/>
      <c r="D51" s="1161"/>
      <c r="E51" s="1161"/>
      <c r="F51" s="1161"/>
      <c r="G51" s="1161"/>
      <c r="H51" s="1161"/>
      <c r="I51" s="1161"/>
      <c r="J51" s="1161"/>
      <c r="K51" s="1161"/>
      <c r="L51" s="1161"/>
      <c r="M51" s="1161"/>
      <c r="N51" s="1161"/>
      <c r="O51" s="1161"/>
      <c r="P51" s="1161"/>
      <c r="Q51" s="1161"/>
      <c r="R51" s="1162"/>
    </row>
    <row r="52" spans="1:18" x14ac:dyDescent="0.25">
      <c r="A52" s="1163"/>
      <c r="B52" s="1164"/>
      <c r="C52" s="1164"/>
      <c r="D52" s="1164"/>
      <c r="E52" s="1164"/>
      <c r="F52" s="1164"/>
      <c r="G52" s="1164"/>
      <c r="H52" s="1164"/>
      <c r="I52" s="1164"/>
      <c r="J52" s="1164"/>
      <c r="K52" s="1164"/>
      <c r="L52" s="1164"/>
      <c r="M52" s="1164"/>
      <c r="N52" s="1164"/>
      <c r="O52" s="1164"/>
      <c r="P52" s="1164"/>
      <c r="Q52" s="1164"/>
      <c r="R52" s="1165"/>
    </row>
    <row r="53" spans="1:18" x14ac:dyDescent="0.25">
      <c r="A53" s="1163"/>
      <c r="B53" s="1164"/>
      <c r="C53" s="1164"/>
      <c r="D53" s="1164"/>
      <c r="E53" s="1164"/>
      <c r="F53" s="1164"/>
      <c r="G53" s="1164"/>
      <c r="H53" s="1164"/>
      <c r="I53" s="1164"/>
      <c r="J53" s="1164"/>
      <c r="K53" s="1164"/>
      <c r="L53" s="1164"/>
      <c r="M53" s="1164"/>
      <c r="N53" s="1164"/>
      <c r="O53" s="1164"/>
      <c r="P53" s="1164"/>
      <c r="Q53" s="1164"/>
      <c r="R53" s="1165"/>
    </row>
    <row r="54" spans="1:18" ht="15.75" thickBot="1" x14ac:dyDescent="0.3">
      <c r="A54" s="1166"/>
      <c r="B54" s="1167"/>
      <c r="C54" s="1167"/>
      <c r="D54" s="1167"/>
      <c r="E54" s="1167"/>
      <c r="F54" s="1167"/>
      <c r="G54" s="1167"/>
      <c r="H54" s="1167"/>
      <c r="I54" s="1167"/>
      <c r="J54" s="1167"/>
      <c r="K54" s="1167"/>
      <c r="L54" s="1167"/>
      <c r="M54" s="1167"/>
      <c r="N54" s="1167"/>
      <c r="O54" s="1167"/>
      <c r="P54" s="1167"/>
      <c r="Q54" s="1167"/>
      <c r="R54" s="1168"/>
    </row>
    <row r="55" spans="1:18" ht="19.5" customHeight="1" x14ac:dyDescent="0.25">
      <c r="A55" s="1199" t="s">
        <v>381</v>
      </c>
      <c r="B55" s="1199"/>
      <c r="C55" s="1200" t="s">
        <v>382</v>
      </c>
      <c r="D55" s="1200"/>
      <c r="E55" s="1200"/>
      <c r="F55" s="1200"/>
      <c r="G55" s="1200"/>
      <c r="H55" s="1200"/>
      <c r="I55" s="1200"/>
      <c r="J55" s="1200"/>
      <c r="K55" s="1200"/>
      <c r="L55" s="1200"/>
    </row>
    <row r="56" spans="1:18" ht="19.5" customHeight="1" x14ac:dyDescent="0.25">
      <c r="A56" s="1199"/>
      <c r="B56" s="1199"/>
      <c r="C56" s="1201"/>
      <c r="D56" s="1201"/>
      <c r="E56" s="1201"/>
      <c r="F56" s="1201"/>
      <c r="G56" s="1201"/>
      <c r="H56" s="1201"/>
      <c r="I56" s="1201"/>
      <c r="J56" s="1201"/>
      <c r="K56" s="1201"/>
      <c r="L56" s="1201"/>
    </row>
    <row r="71" spans="101:104" x14ac:dyDescent="0.25">
      <c r="CW71" s="1242" t="s">
        <v>401</v>
      </c>
      <c r="CX71" s="1242"/>
      <c r="CY71" s="1242"/>
      <c r="CZ71" s="1242"/>
    </row>
    <row r="72" spans="101:104" x14ac:dyDescent="0.25">
      <c r="CW72" s="1242"/>
      <c r="CX72" s="1242"/>
      <c r="CY72" s="1242"/>
      <c r="CZ72" s="1242"/>
    </row>
    <row r="73" spans="101:104" x14ac:dyDescent="0.25">
      <c r="CW73" s="1242"/>
      <c r="CX73" s="1242"/>
      <c r="CY73" s="1242"/>
      <c r="CZ73" s="1242"/>
    </row>
    <row r="74" spans="101:104" x14ac:dyDescent="0.25">
      <c r="CW74" s="1242"/>
      <c r="CX74" s="1242"/>
      <c r="CY74" s="1242"/>
      <c r="CZ74" s="1242"/>
    </row>
    <row r="75" spans="101:104" x14ac:dyDescent="0.25">
      <c r="CW75" s="1242"/>
      <c r="CX75" s="1242"/>
      <c r="CY75" s="1242"/>
      <c r="CZ75" s="1242"/>
    </row>
    <row r="76" spans="101:104" x14ac:dyDescent="0.25">
      <c r="CW76" s="1242"/>
      <c r="CX76" s="1242"/>
      <c r="CY76" s="1242"/>
      <c r="CZ76" s="1242"/>
    </row>
    <row r="77" spans="101:104" x14ac:dyDescent="0.25">
      <c r="CW77" s="1242"/>
      <c r="CX77" s="1242"/>
      <c r="CY77" s="1242"/>
      <c r="CZ77" s="1242"/>
    </row>
    <row r="78" spans="101:104" x14ac:dyDescent="0.25">
      <c r="CW78" s="1242"/>
      <c r="CX78" s="1242"/>
      <c r="CY78" s="1242"/>
      <c r="CZ78" s="1242"/>
    </row>
    <row r="81" spans="1:98" ht="15.75" thickBot="1" x14ac:dyDescent="0.3"/>
    <row r="82" spans="1:98" ht="15.75" thickBot="1" x14ac:dyDescent="0.3">
      <c r="AL82" s="1185" t="s">
        <v>315</v>
      </c>
      <c r="AM82" s="1171" t="s">
        <v>385</v>
      </c>
      <c r="AN82" s="1172"/>
      <c r="AO82" s="1172"/>
      <c r="AP82" s="1172"/>
      <c r="AQ82" s="1172"/>
      <c r="AR82" s="1172"/>
      <c r="AS82" s="1172"/>
      <c r="AT82" s="1172"/>
      <c r="AU82" s="1172"/>
      <c r="AV82" s="1172"/>
      <c r="AW82" s="1172"/>
      <c r="AX82" s="1172"/>
      <c r="AY82" s="1172"/>
      <c r="AZ82" s="1173"/>
    </row>
    <row r="83" spans="1:98" ht="36" customHeight="1" thickBot="1" x14ac:dyDescent="0.3">
      <c r="B83" s="1192" t="s">
        <v>313</v>
      </c>
      <c r="C83" s="1171" t="s">
        <v>383</v>
      </c>
      <c r="D83" s="1172"/>
      <c r="E83" s="1172"/>
      <c r="F83" s="1172"/>
      <c r="G83" s="1172"/>
      <c r="H83" s="1172"/>
      <c r="I83" s="1172"/>
      <c r="J83" s="1172"/>
      <c r="K83" s="1172"/>
      <c r="L83" s="1172"/>
      <c r="M83" s="1172"/>
      <c r="N83" s="1172"/>
      <c r="O83" s="1172"/>
      <c r="P83" s="1172"/>
      <c r="Q83" s="1172"/>
      <c r="R83" s="1173"/>
      <c r="T83" s="1193" t="s">
        <v>314</v>
      </c>
      <c r="U83" s="1171" t="s">
        <v>384</v>
      </c>
      <c r="V83" s="1172"/>
      <c r="W83" s="1172"/>
      <c r="X83" s="1172"/>
      <c r="Y83" s="1172"/>
      <c r="Z83" s="1172"/>
      <c r="AA83" s="1172"/>
      <c r="AB83" s="1172"/>
      <c r="AC83" s="1172"/>
      <c r="AD83" s="1172"/>
      <c r="AE83" s="1172"/>
      <c r="AF83" s="1172"/>
      <c r="AG83" s="1172"/>
      <c r="AH83" s="1173"/>
      <c r="AL83" s="1185"/>
      <c r="AM83" s="1174"/>
      <c r="AN83" s="1175"/>
      <c r="AO83" s="1175"/>
      <c r="AP83" s="1175"/>
      <c r="AQ83" s="1175"/>
      <c r="AR83" s="1175"/>
      <c r="AS83" s="1175"/>
      <c r="AT83" s="1175"/>
      <c r="AU83" s="1175"/>
      <c r="AV83" s="1175"/>
      <c r="AW83" s="1175"/>
      <c r="AX83" s="1175"/>
      <c r="AY83" s="1175"/>
      <c r="AZ83" s="1176"/>
      <c r="BD83" s="1217" t="s">
        <v>316</v>
      </c>
      <c r="BE83" s="1171" t="s">
        <v>388</v>
      </c>
      <c r="BF83" s="1172"/>
      <c r="BG83" s="1172"/>
      <c r="BH83" s="1172"/>
      <c r="BI83" s="1172"/>
      <c r="BJ83" s="1172"/>
      <c r="BK83" s="1172"/>
      <c r="BL83" s="1172"/>
      <c r="BM83" s="1172"/>
      <c r="BN83" s="1172"/>
      <c r="BO83" s="1172"/>
      <c r="BP83" s="1173"/>
      <c r="BU83" s="1258" t="s">
        <v>317</v>
      </c>
      <c r="BV83" s="1171" t="s">
        <v>398</v>
      </c>
      <c r="BW83" s="1172"/>
      <c r="BX83" s="1172"/>
      <c r="BY83" s="1172"/>
      <c r="BZ83" s="1172"/>
      <c r="CA83" s="1172"/>
      <c r="CB83" s="1172"/>
      <c r="CC83" s="1172"/>
      <c r="CD83" s="1173"/>
      <c r="CI83" s="1182" t="s">
        <v>318</v>
      </c>
      <c r="CJ83" s="1171" t="s">
        <v>400</v>
      </c>
      <c r="CK83" s="1172"/>
      <c r="CL83" s="1172"/>
      <c r="CM83" s="1172"/>
      <c r="CN83" s="1172"/>
      <c r="CO83" s="1172"/>
      <c r="CP83" s="1172"/>
      <c r="CQ83" s="1172"/>
      <c r="CR83" s="1172"/>
      <c r="CS83" s="1172"/>
      <c r="CT83" s="1173"/>
    </row>
    <row r="84" spans="1:98" ht="28.5" customHeight="1" thickBot="1" x14ac:dyDescent="0.3">
      <c r="B84" s="1192"/>
      <c r="C84" s="1174"/>
      <c r="D84" s="1175"/>
      <c r="E84" s="1175"/>
      <c r="F84" s="1175"/>
      <c r="G84" s="1175"/>
      <c r="H84" s="1175"/>
      <c r="I84" s="1175"/>
      <c r="J84" s="1175"/>
      <c r="K84" s="1175"/>
      <c r="L84" s="1175"/>
      <c r="M84" s="1175"/>
      <c r="N84" s="1175"/>
      <c r="O84" s="1175"/>
      <c r="P84" s="1175"/>
      <c r="Q84" s="1175"/>
      <c r="R84" s="1176"/>
      <c r="T84" s="1194"/>
      <c r="U84" s="1174"/>
      <c r="V84" s="1175"/>
      <c r="W84" s="1175"/>
      <c r="X84" s="1175"/>
      <c r="Y84" s="1175"/>
      <c r="Z84" s="1175"/>
      <c r="AA84" s="1175"/>
      <c r="AB84" s="1175"/>
      <c r="AC84" s="1175"/>
      <c r="AD84" s="1175"/>
      <c r="AE84" s="1175"/>
      <c r="AF84" s="1175"/>
      <c r="AG84" s="1175"/>
      <c r="AH84" s="1176"/>
      <c r="AL84" s="1227" t="s">
        <v>386</v>
      </c>
      <c r="AM84" s="1228" t="s">
        <v>387</v>
      </c>
      <c r="AN84" s="1229"/>
      <c r="AO84" s="1229"/>
      <c r="AP84" s="1229"/>
      <c r="AQ84" s="1229"/>
      <c r="AR84" s="1229"/>
      <c r="AS84" s="1229"/>
      <c r="AT84" s="1229"/>
      <c r="AU84" s="1229"/>
      <c r="AV84" s="1229"/>
      <c r="AW84" s="1229"/>
      <c r="AX84" s="1229"/>
      <c r="AY84" s="1229"/>
      <c r="AZ84" s="1230"/>
      <c r="BD84" s="1217"/>
      <c r="BE84" s="1174"/>
      <c r="BF84" s="1175"/>
      <c r="BG84" s="1175"/>
      <c r="BH84" s="1175"/>
      <c r="BI84" s="1175"/>
      <c r="BJ84" s="1175"/>
      <c r="BK84" s="1175"/>
      <c r="BL84" s="1175"/>
      <c r="BM84" s="1175"/>
      <c r="BN84" s="1175"/>
      <c r="BO84" s="1175"/>
      <c r="BP84" s="1176"/>
      <c r="BU84" s="1258"/>
      <c r="BV84" s="1174"/>
      <c r="BW84" s="1175"/>
      <c r="BX84" s="1175"/>
      <c r="BY84" s="1175"/>
      <c r="BZ84" s="1175"/>
      <c r="CA84" s="1175"/>
      <c r="CB84" s="1175"/>
      <c r="CC84" s="1175"/>
      <c r="CD84" s="1176"/>
      <c r="CI84" s="1182"/>
      <c r="CJ84" s="1174"/>
      <c r="CK84" s="1175"/>
      <c r="CL84" s="1175"/>
      <c r="CM84" s="1175"/>
      <c r="CN84" s="1175"/>
      <c r="CO84" s="1175"/>
      <c r="CP84" s="1175"/>
      <c r="CQ84" s="1175"/>
      <c r="CR84" s="1175"/>
      <c r="CS84" s="1175"/>
      <c r="CT84" s="1176"/>
    </row>
    <row r="85" spans="1:98" ht="23.25" customHeight="1" thickBot="1" x14ac:dyDescent="0.3">
      <c r="AL85" s="1227"/>
      <c r="AM85" s="1231"/>
      <c r="AN85" s="1232"/>
      <c r="AO85" s="1232"/>
      <c r="AP85" s="1232"/>
      <c r="AQ85" s="1232"/>
      <c r="AR85" s="1232"/>
      <c r="AS85" s="1232"/>
      <c r="AT85" s="1232"/>
      <c r="AU85" s="1232"/>
      <c r="AV85" s="1232"/>
      <c r="AW85" s="1232"/>
      <c r="AX85" s="1232"/>
      <c r="AY85" s="1232"/>
      <c r="AZ85" s="1233"/>
      <c r="BI85" s="102"/>
      <c r="BU85" s="1257" t="s">
        <v>386</v>
      </c>
      <c r="BV85" s="1235" t="s">
        <v>399</v>
      </c>
      <c r="BW85" s="1172"/>
      <c r="BX85" s="1172"/>
      <c r="BY85" s="1172"/>
      <c r="BZ85" s="1172"/>
      <c r="CA85" s="1172"/>
      <c r="CB85" s="1172"/>
      <c r="CC85" s="1172"/>
      <c r="CD85" s="1236"/>
    </row>
    <row r="86" spans="1:98" ht="23.25" customHeight="1" thickBot="1" x14ac:dyDescent="0.3">
      <c r="BD86" s="1217" t="s">
        <v>389</v>
      </c>
      <c r="BE86" s="1171" t="s">
        <v>393</v>
      </c>
      <c r="BF86" s="1172"/>
      <c r="BG86" s="1172"/>
      <c r="BH86" s="1172"/>
      <c r="BI86" s="1172"/>
      <c r="BJ86" s="1172"/>
      <c r="BK86" s="1172"/>
      <c r="BL86" s="1172"/>
      <c r="BM86" s="1172"/>
      <c r="BN86" s="1172"/>
      <c r="BO86" s="1172"/>
      <c r="BP86" s="1173"/>
      <c r="BU86" s="1257"/>
      <c r="BV86" s="1237"/>
      <c r="BW86" s="1238"/>
      <c r="BX86" s="1238"/>
      <c r="BY86" s="1238"/>
      <c r="BZ86" s="1238"/>
      <c r="CA86" s="1238"/>
      <c r="CB86" s="1238"/>
      <c r="CC86" s="1238"/>
      <c r="CD86" s="1239"/>
    </row>
    <row r="87" spans="1:98" ht="43.5" customHeight="1" thickBot="1" x14ac:dyDescent="0.3">
      <c r="B87" s="1218" t="s">
        <v>331</v>
      </c>
      <c r="C87" s="1219"/>
      <c r="D87" s="1219"/>
      <c r="E87" s="1219"/>
      <c r="F87" s="1219"/>
      <c r="G87" s="1219"/>
      <c r="H87" s="1219"/>
      <c r="I87" s="1219"/>
      <c r="J87" s="1219"/>
      <c r="K87" s="1219"/>
      <c r="L87" s="1219"/>
      <c r="M87" s="1219"/>
      <c r="N87" s="1219"/>
      <c r="O87" s="1219"/>
      <c r="P87" s="1219"/>
      <c r="Q87" s="1220"/>
      <c r="BD87" s="1217"/>
      <c r="BE87" s="1174"/>
      <c r="BF87" s="1175"/>
      <c r="BG87" s="1175"/>
      <c r="BH87" s="1175"/>
      <c r="BI87" s="1175"/>
      <c r="BJ87" s="1175"/>
      <c r="BK87" s="1175"/>
      <c r="BL87" s="1175"/>
      <c r="BM87" s="1175"/>
      <c r="BN87" s="1175"/>
      <c r="BO87" s="1175"/>
      <c r="BP87" s="1176"/>
    </row>
    <row r="88" spans="1:98" ht="15" customHeight="1" thickBot="1" x14ac:dyDescent="0.3">
      <c r="B88" s="1221"/>
      <c r="C88" s="1222"/>
      <c r="D88" s="1222"/>
      <c r="E88" s="1222"/>
      <c r="F88" s="1222"/>
      <c r="G88" s="1222"/>
      <c r="H88" s="1222"/>
      <c r="I88" s="1222"/>
      <c r="J88" s="1222"/>
      <c r="K88" s="1222"/>
      <c r="L88" s="1222"/>
      <c r="M88" s="1222"/>
      <c r="N88" s="1222"/>
      <c r="O88" s="1222"/>
      <c r="P88" s="1222"/>
      <c r="Q88" s="1223"/>
      <c r="BI88" s="102"/>
    </row>
    <row r="89" spans="1:98" ht="15" customHeight="1" thickBot="1" x14ac:dyDescent="0.3">
      <c r="B89" s="1224"/>
      <c r="C89" s="1225"/>
      <c r="D89" s="1225"/>
      <c r="E89" s="1225"/>
      <c r="F89" s="1225"/>
      <c r="G89" s="1225"/>
      <c r="H89" s="1225"/>
      <c r="I89" s="1225"/>
      <c r="J89" s="1225"/>
      <c r="K89" s="1225"/>
      <c r="L89" s="1225"/>
      <c r="M89" s="1225"/>
      <c r="N89" s="1225"/>
      <c r="O89" s="1225"/>
      <c r="P89" s="1225"/>
      <c r="Q89" s="1226"/>
      <c r="BD89" s="1217" t="s">
        <v>390</v>
      </c>
      <c r="BE89" s="1171" t="s">
        <v>394</v>
      </c>
      <c r="BF89" s="1172"/>
      <c r="BG89" s="1172"/>
      <c r="BH89" s="1172"/>
      <c r="BI89" s="1172"/>
      <c r="BJ89" s="1172"/>
      <c r="BK89" s="1172"/>
      <c r="BL89" s="1172"/>
      <c r="BM89" s="1172"/>
      <c r="BN89" s="1172"/>
      <c r="BO89" s="1172"/>
      <c r="BP89" s="1173"/>
    </row>
    <row r="90" spans="1:98" ht="45.75" customHeight="1" thickBot="1" x14ac:dyDescent="0.3">
      <c r="BD90" s="1217"/>
      <c r="BE90" s="1174"/>
      <c r="BF90" s="1175"/>
      <c r="BG90" s="1175"/>
      <c r="BH90" s="1175"/>
      <c r="BI90" s="1175"/>
      <c r="BJ90" s="1175"/>
      <c r="BK90" s="1175"/>
      <c r="BL90" s="1175"/>
      <c r="BM90" s="1175"/>
      <c r="BN90" s="1175"/>
      <c r="BO90" s="1175"/>
      <c r="BP90" s="1176"/>
    </row>
    <row r="91" spans="1:98" ht="15.75" thickBot="1" x14ac:dyDescent="0.3">
      <c r="BI91" s="102"/>
    </row>
    <row r="92" spans="1:98" ht="15" customHeight="1" x14ac:dyDescent="0.25">
      <c r="A92" s="1243" t="s">
        <v>402</v>
      </c>
      <c r="B92" s="1244"/>
      <c r="C92" s="1244"/>
      <c r="D92" s="1244"/>
      <c r="E92" s="1244"/>
      <c r="F92" s="1244"/>
      <c r="G92" s="1244"/>
      <c r="H92" s="1244"/>
      <c r="I92" s="1244"/>
      <c r="J92" s="1244"/>
      <c r="K92" s="1244"/>
      <c r="L92" s="1244"/>
      <c r="M92" s="1244"/>
      <c r="N92" s="1244"/>
      <c r="O92" s="1244"/>
      <c r="P92" s="1244"/>
      <c r="Q92" s="1244"/>
      <c r="R92" s="1245"/>
      <c r="BD92" s="1217" t="s">
        <v>391</v>
      </c>
      <c r="BE92" s="1171" t="s">
        <v>395</v>
      </c>
      <c r="BF92" s="1172"/>
      <c r="BG92" s="1172"/>
      <c r="BH92" s="1172"/>
      <c r="BI92" s="1172"/>
      <c r="BJ92" s="1172"/>
      <c r="BK92" s="1172"/>
      <c r="BL92" s="1172"/>
      <c r="BM92" s="1172"/>
      <c r="BN92" s="1172"/>
      <c r="BO92" s="1172"/>
      <c r="BP92" s="1173"/>
    </row>
    <row r="93" spans="1:98" ht="39.75" customHeight="1" thickBot="1" x14ac:dyDescent="0.3">
      <c r="A93" s="1246"/>
      <c r="B93" s="1247"/>
      <c r="C93" s="1247"/>
      <c r="D93" s="1247"/>
      <c r="E93" s="1247"/>
      <c r="F93" s="1247"/>
      <c r="G93" s="1247"/>
      <c r="H93" s="1247"/>
      <c r="I93" s="1247"/>
      <c r="J93" s="1247"/>
      <c r="K93" s="1247"/>
      <c r="L93" s="1247"/>
      <c r="M93" s="1247"/>
      <c r="N93" s="1247"/>
      <c r="O93" s="1247"/>
      <c r="P93" s="1247"/>
      <c r="Q93" s="1247"/>
      <c r="R93" s="1248"/>
      <c r="BD93" s="1217"/>
      <c r="BE93" s="1174"/>
      <c r="BF93" s="1175"/>
      <c r="BG93" s="1175"/>
      <c r="BH93" s="1175"/>
      <c r="BI93" s="1175"/>
      <c r="BJ93" s="1175"/>
      <c r="BK93" s="1175"/>
      <c r="BL93" s="1175"/>
      <c r="BM93" s="1175"/>
      <c r="BN93" s="1175"/>
      <c r="BO93" s="1175"/>
      <c r="BP93" s="1176"/>
    </row>
    <row r="94" spans="1:98" ht="17.25" customHeight="1" thickBot="1" x14ac:dyDescent="0.3">
      <c r="BI94" s="102"/>
    </row>
    <row r="95" spans="1:98" ht="15.75" customHeight="1" x14ac:dyDescent="0.25">
      <c r="BD95" s="1217" t="s">
        <v>392</v>
      </c>
      <c r="BE95" s="1171" t="s">
        <v>396</v>
      </c>
      <c r="BF95" s="1172"/>
      <c r="BG95" s="1172"/>
      <c r="BH95" s="1172"/>
      <c r="BI95" s="1172"/>
      <c r="BJ95" s="1172"/>
      <c r="BK95" s="1172"/>
      <c r="BL95" s="1172"/>
      <c r="BM95" s="1172"/>
      <c r="BN95" s="1172"/>
      <c r="BO95" s="1172"/>
      <c r="BP95" s="1173"/>
    </row>
    <row r="96" spans="1:98" ht="39.75" customHeight="1" thickBot="1" x14ac:dyDescent="0.3">
      <c r="BD96" s="1217"/>
      <c r="BE96" s="1174"/>
      <c r="BF96" s="1175"/>
      <c r="BG96" s="1175"/>
      <c r="BH96" s="1175"/>
      <c r="BI96" s="1175"/>
      <c r="BJ96" s="1175"/>
      <c r="BK96" s="1175"/>
      <c r="BL96" s="1175"/>
      <c r="BM96" s="1175"/>
      <c r="BN96" s="1175"/>
      <c r="BO96" s="1175"/>
      <c r="BP96" s="1176"/>
    </row>
    <row r="97" spans="56:68" ht="16.5" customHeight="1" x14ac:dyDescent="0.25">
      <c r="BD97" s="1250" t="s">
        <v>386</v>
      </c>
      <c r="BE97" s="1251" t="s">
        <v>397</v>
      </c>
      <c r="BF97" s="1252"/>
      <c r="BG97" s="1252"/>
      <c r="BH97" s="1252"/>
      <c r="BI97" s="1252"/>
      <c r="BJ97" s="1252"/>
      <c r="BK97" s="1252"/>
      <c r="BL97" s="1252"/>
      <c r="BM97" s="1252"/>
      <c r="BN97" s="1252"/>
      <c r="BO97" s="1252"/>
      <c r="BP97" s="1253"/>
    </row>
    <row r="98" spans="56:68" ht="31.5" customHeight="1" x14ac:dyDescent="0.25">
      <c r="BD98" s="1250"/>
      <c r="BE98" s="1254"/>
      <c r="BF98" s="1255"/>
      <c r="BG98" s="1255"/>
      <c r="BH98" s="1255"/>
      <c r="BI98" s="1255"/>
      <c r="BJ98" s="1255"/>
      <c r="BK98" s="1255"/>
      <c r="BL98" s="1255"/>
      <c r="BM98" s="1255"/>
      <c r="BN98" s="1255"/>
      <c r="BO98" s="1255"/>
      <c r="BP98" s="1256"/>
    </row>
    <row r="128" ht="15.75" thickBot="1" x14ac:dyDescent="0.3"/>
    <row r="129" spans="1:21" ht="24" customHeight="1" x14ac:dyDescent="0.25">
      <c r="B129" s="1213" t="s">
        <v>313</v>
      </c>
      <c r="C129" s="1171" t="s">
        <v>403</v>
      </c>
      <c r="D129" s="1172"/>
      <c r="E129" s="1172"/>
      <c r="F129" s="1172"/>
      <c r="G129" s="1172"/>
      <c r="H129" s="1172"/>
      <c r="I129" s="1172"/>
      <c r="J129" s="1172"/>
      <c r="K129" s="1172"/>
      <c r="L129" s="1172"/>
      <c r="M129" s="1172"/>
      <c r="N129" s="1172"/>
      <c r="O129" s="1172"/>
      <c r="P129" s="1172"/>
      <c r="Q129" s="1172"/>
      <c r="R129" s="1172"/>
      <c r="S129" s="1172"/>
      <c r="T129" s="1172"/>
      <c r="U129" s="1173"/>
    </row>
    <row r="130" spans="1:21" ht="21" customHeight="1" thickBot="1" x14ac:dyDescent="0.3">
      <c r="B130" s="1213"/>
      <c r="C130" s="1174"/>
      <c r="D130" s="1175"/>
      <c r="E130" s="1175"/>
      <c r="F130" s="1175"/>
      <c r="G130" s="1175"/>
      <c r="H130" s="1175"/>
      <c r="I130" s="1175"/>
      <c r="J130" s="1175"/>
      <c r="K130" s="1175"/>
      <c r="L130" s="1175"/>
      <c r="M130" s="1175"/>
      <c r="N130" s="1175"/>
      <c r="O130" s="1175"/>
      <c r="P130" s="1175"/>
      <c r="Q130" s="1175"/>
      <c r="R130" s="1175"/>
      <c r="S130" s="1175"/>
      <c r="T130" s="1175"/>
      <c r="U130" s="1176"/>
    </row>
    <row r="131" spans="1:21" ht="28.5" customHeight="1" x14ac:dyDescent="0.25">
      <c r="B131" s="1249" t="s">
        <v>386</v>
      </c>
      <c r="C131" s="1228" t="s">
        <v>404</v>
      </c>
      <c r="D131" s="1229"/>
      <c r="E131" s="1229"/>
      <c r="F131" s="1229"/>
      <c r="G131" s="1229"/>
      <c r="H131" s="1229"/>
      <c r="I131" s="1229"/>
      <c r="J131" s="1229"/>
      <c r="K131" s="1229"/>
      <c r="L131" s="1229"/>
      <c r="M131" s="1229"/>
      <c r="N131" s="1229"/>
      <c r="O131" s="1229"/>
      <c r="P131" s="1229"/>
      <c r="Q131" s="1229"/>
      <c r="R131" s="1229"/>
      <c r="S131" s="1229"/>
      <c r="T131" s="1229"/>
      <c r="U131" s="1230"/>
    </row>
    <row r="132" spans="1:21" ht="15" customHeight="1" x14ac:dyDescent="0.25">
      <c r="B132" s="1249"/>
      <c r="C132" s="1231"/>
      <c r="D132" s="1232"/>
      <c r="E132" s="1232"/>
      <c r="F132" s="1232"/>
      <c r="G132" s="1232"/>
      <c r="H132" s="1232"/>
      <c r="I132" s="1232"/>
      <c r="J132" s="1232"/>
      <c r="K132" s="1232"/>
      <c r="L132" s="1232"/>
      <c r="M132" s="1232"/>
      <c r="N132" s="1232"/>
      <c r="O132" s="1232"/>
      <c r="P132" s="1232"/>
      <c r="Q132" s="1232"/>
      <c r="R132" s="1232"/>
      <c r="S132" s="1232"/>
      <c r="T132" s="1232"/>
      <c r="U132" s="1233"/>
    </row>
    <row r="133" spans="1:21" ht="15" customHeight="1" x14ac:dyDescent="0.25"/>
    <row r="135" spans="1:21" ht="15.75" thickBot="1" x14ac:dyDescent="0.3"/>
    <row r="136" spans="1:21" x14ac:dyDescent="0.25">
      <c r="A136" s="1202" t="s">
        <v>405</v>
      </c>
      <c r="B136" s="1203"/>
      <c r="C136" s="1203"/>
      <c r="D136" s="1203"/>
      <c r="E136" s="1203"/>
      <c r="F136" s="1203"/>
      <c r="G136" s="1203"/>
      <c r="H136" s="1203"/>
      <c r="I136" s="1203"/>
      <c r="J136" s="1203"/>
      <c r="K136" s="1203"/>
      <c r="L136" s="1203"/>
      <c r="M136" s="1203"/>
      <c r="N136" s="1203"/>
      <c r="O136" s="1203"/>
      <c r="P136" s="1204"/>
    </row>
    <row r="137" spans="1:21" x14ac:dyDescent="0.25">
      <c r="A137" s="1205"/>
      <c r="B137" s="1206"/>
      <c r="C137" s="1206"/>
      <c r="D137" s="1206"/>
      <c r="E137" s="1206"/>
      <c r="F137" s="1206"/>
      <c r="G137" s="1206"/>
      <c r="H137" s="1206"/>
      <c r="I137" s="1206"/>
      <c r="J137" s="1206"/>
      <c r="K137" s="1206"/>
      <c r="L137" s="1206"/>
      <c r="M137" s="1206"/>
      <c r="N137" s="1206"/>
      <c r="O137" s="1206"/>
      <c r="P137" s="1207"/>
    </row>
    <row r="138" spans="1:21" x14ac:dyDescent="0.25">
      <c r="A138" s="1205"/>
      <c r="B138" s="1206"/>
      <c r="C138" s="1206"/>
      <c r="D138" s="1206"/>
      <c r="E138" s="1206"/>
      <c r="F138" s="1206"/>
      <c r="G138" s="1206"/>
      <c r="H138" s="1206"/>
      <c r="I138" s="1206"/>
      <c r="J138" s="1206"/>
      <c r="K138" s="1206"/>
      <c r="L138" s="1206"/>
      <c r="M138" s="1206"/>
      <c r="N138" s="1206"/>
      <c r="O138" s="1206"/>
      <c r="P138" s="1207"/>
    </row>
    <row r="139" spans="1:21" x14ac:dyDescent="0.25">
      <c r="A139" s="1205"/>
      <c r="B139" s="1206"/>
      <c r="C139" s="1206"/>
      <c r="D139" s="1206"/>
      <c r="E139" s="1206"/>
      <c r="F139" s="1206"/>
      <c r="G139" s="1206"/>
      <c r="H139" s="1206"/>
      <c r="I139" s="1206"/>
      <c r="J139" s="1206"/>
      <c r="K139" s="1206"/>
      <c r="L139" s="1206"/>
      <c r="M139" s="1206"/>
      <c r="N139" s="1206"/>
      <c r="O139" s="1206"/>
      <c r="P139" s="1207"/>
    </row>
    <row r="140" spans="1:21" ht="15.75" thickBot="1" x14ac:dyDescent="0.3">
      <c r="A140" s="1208"/>
      <c r="B140" s="1209"/>
      <c r="C140" s="1209"/>
      <c r="D140" s="1209"/>
      <c r="E140" s="1209"/>
      <c r="F140" s="1209"/>
      <c r="G140" s="1209"/>
      <c r="H140" s="1209"/>
      <c r="I140" s="1209"/>
      <c r="J140" s="1209"/>
      <c r="K140" s="1209"/>
      <c r="L140" s="1209"/>
      <c r="M140" s="1209"/>
      <c r="N140" s="1209"/>
      <c r="O140" s="1209"/>
      <c r="P140" s="1210"/>
    </row>
    <row r="147" spans="51:60" x14ac:dyDescent="0.25">
      <c r="AY147" s="1262" t="s">
        <v>422</v>
      </c>
      <c r="AZ147" s="1262"/>
      <c r="BA147" s="1262"/>
      <c r="BB147" s="1262"/>
      <c r="BC147" s="1262"/>
      <c r="BD147" s="102"/>
      <c r="BE147" s="102"/>
      <c r="BF147" s="102"/>
    </row>
    <row r="148" spans="51:60" x14ac:dyDescent="0.25">
      <c r="AY148" s="1262"/>
      <c r="AZ148" s="1262"/>
      <c r="BA148" s="1262"/>
      <c r="BB148" s="1262"/>
      <c r="BC148" s="1262"/>
      <c r="BD148" s="102"/>
      <c r="BE148" s="102"/>
      <c r="BF148" s="102"/>
    </row>
    <row r="149" spans="51:60" ht="15" customHeight="1" x14ac:dyDescent="0.25">
      <c r="AY149" s="1263" t="s">
        <v>423</v>
      </c>
      <c r="AZ149" s="1263"/>
      <c r="BA149" s="1263"/>
      <c r="BB149" s="1263"/>
      <c r="BC149" s="1263"/>
      <c r="BD149" s="1263"/>
      <c r="BE149" s="1263"/>
      <c r="BF149" s="1263"/>
      <c r="BG149" s="1263"/>
      <c r="BH149" s="1263"/>
    </row>
    <row r="150" spans="51:60" ht="15" customHeight="1" x14ac:dyDescent="0.25">
      <c r="AY150" s="1263"/>
      <c r="AZ150" s="1263"/>
      <c r="BA150" s="1263"/>
      <c r="BB150" s="1263"/>
      <c r="BC150" s="1263"/>
      <c r="BD150" s="1263"/>
      <c r="BE150" s="1263"/>
      <c r="BF150" s="1263"/>
      <c r="BG150" s="1263"/>
      <c r="BH150" s="1263"/>
    </row>
    <row r="151" spans="51:60" ht="15" customHeight="1" x14ac:dyDescent="0.25">
      <c r="AY151" s="1263"/>
      <c r="AZ151" s="1263"/>
      <c r="BA151" s="1263"/>
      <c r="BB151" s="1263"/>
      <c r="BC151" s="1263"/>
      <c r="BD151" s="1263"/>
      <c r="BE151" s="1263"/>
      <c r="BF151" s="1263"/>
      <c r="BG151" s="1263"/>
      <c r="BH151" s="1263"/>
    </row>
    <row r="152" spans="51:60" ht="15" customHeight="1" x14ac:dyDescent="0.25">
      <c r="AY152" s="1263"/>
      <c r="AZ152" s="1263"/>
      <c r="BA152" s="1263"/>
      <c r="BB152" s="1263"/>
      <c r="BC152" s="1263"/>
      <c r="BD152" s="1263"/>
      <c r="BE152" s="1263"/>
      <c r="BF152" s="1263"/>
      <c r="BG152" s="1263"/>
      <c r="BH152" s="1263"/>
    </row>
    <row r="153" spans="51:60" ht="15" customHeight="1" x14ac:dyDescent="0.25">
      <c r="AY153" s="1263"/>
      <c r="AZ153" s="1263"/>
      <c r="BA153" s="1263"/>
      <c r="BB153" s="1263"/>
      <c r="BC153" s="1263"/>
      <c r="BD153" s="1263"/>
      <c r="BE153" s="1263"/>
      <c r="BF153" s="1263"/>
      <c r="BG153" s="1263"/>
      <c r="BH153" s="1263"/>
    </row>
    <row r="154" spans="51:60" ht="15" customHeight="1" x14ac:dyDescent="0.25">
      <c r="AY154" s="1263"/>
      <c r="AZ154" s="1263"/>
      <c r="BA154" s="1263"/>
      <c r="BB154" s="1263"/>
      <c r="BC154" s="1263"/>
      <c r="BD154" s="1263"/>
      <c r="BE154" s="1263"/>
      <c r="BF154" s="1263"/>
      <c r="BG154" s="1263"/>
      <c r="BH154" s="1263"/>
    </row>
    <row r="155" spans="51:60" ht="15" customHeight="1" x14ac:dyDescent="0.25">
      <c r="AY155" s="1263"/>
      <c r="AZ155" s="1263"/>
      <c r="BA155" s="1263"/>
      <c r="BB155" s="1263"/>
      <c r="BC155" s="1263"/>
      <c r="BD155" s="1263"/>
      <c r="BE155" s="1263"/>
      <c r="BF155" s="1263"/>
      <c r="BG155" s="1263"/>
      <c r="BH155" s="1263"/>
    </row>
    <row r="156" spans="51:60" ht="15" customHeight="1" x14ac:dyDescent="0.25">
      <c r="AY156" s="1263"/>
      <c r="AZ156" s="1263"/>
      <c r="BA156" s="1263"/>
      <c r="BB156" s="1263"/>
      <c r="BC156" s="1263"/>
      <c r="BD156" s="1263"/>
      <c r="BE156" s="1263"/>
      <c r="BF156" s="1263"/>
      <c r="BG156" s="1263"/>
      <c r="BH156" s="1263"/>
    </row>
    <row r="157" spans="51:60" ht="15" customHeight="1" x14ac:dyDescent="0.25">
      <c r="AY157" s="1263"/>
      <c r="AZ157" s="1263"/>
      <c r="BA157" s="1263"/>
      <c r="BB157" s="1263"/>
      <c r="BC157" s="1263"/>
      <c r="BD157" s="1263"/>
      <c r="BE157" s="1263"/>
      <c r="BF157" s="1263"/>
      <c r="BG157" s="1263"/>
      <c r="BH157" s="1263"/>
    </row>
    <row r="158" spans="51:60" ht="15" customHeight="1" x14ac:dyDescent="0.25">
      <c r="AY158" s="1260" t="s">
        <v>424</v>
      </c>
      <c r="AZ158" s="1260"/>
      <c r="BA158" s="1260"/>
      <c r="BB158" s="1260"/>
      <c r="BC158" s="1260"/>
      <c r="BD158" s="1260"/>
      <c r="BE158" s="1260"/>
      <c r="BF158" s="1260"/>
      <c r="BG158" s="1260"/>
      <c r="BH158" s="1260"/>
    </row>
    <row r="159" spans="51:60" ht="15" customHeight="1" x14ac:dyDescent="0.25">
      <c r="AY159" s="1260" t="s">
        <v>432</v>
      </c>
      <c r="AZ159" s="1260"/>
      <c r="BA159" s="1260"/>
      <c r="BB159" s="1260"/>
      <c r="BC159" s="1260"/>
      <c r="BD159" s="1260"/>
      <c r="BE159" s="1260"/>
      <c r="BF159" s="1260"/>
      <c r="BG159" s="1260"/>
      <c r="BH159" s="1260"/>
    </row>
    <row r="160" spans="51:60" ht="15" customHeight="1" x14ac:dyDescent="0.25">
      <c r="AY160" s="1260"/>
      <c r="AZ160" s="1260"/>
      <c r="BA160" s="1260"/>
      <c r="BB160" s="1260"/>
      <c r="BC160" s="1260"/>
      <c r="BD160" s="1260"/>
      <c r="BE160" s="1260"/>
      <c r="BF160" s="1260"/>
      <c r="BG160" s="1260"/>
      <c r="BH160" s="1260"/>
    </row>
    <row r="161" spans="4:62" x14ac:dyDescent="0.25">
      <c r="AY161" s="1260"/>
      <c r="AZ161" s="1260"/>
      <c r="BA161" s="1260"/>
      <c r="BB161" s="1260"/>
      <c r="BC161" s="1260"/>
      <c r="BD161" s="1260"/>
      <c r="BE161" s="1260"/>
      <c r="BF161" s="1260"/>
      <c r="BG161" s="1260"/>
      <c r="BH161" s="1260"/>
    </row>
    <row r="162" spans="4:62" ht="21" x14ac:dyDescent="0.25">
      <c r="AY162" s="1260" t="s">
        <v>425</v>
      </c>
      <c r="AZ162" s="1260"/>
      <c r="BA162" s="1260"/>
      <c r="BB162" s="1260"/>
      <c r="BC162" s="1260"/>
      <c r="BD162" s="1260"/>
      <c r="BE162" s="1260"/>
      <c r="BF162" s="1260"/>
      <c r="BG162" s="1260"/>
      <c r="BH162" s="1260"/>
    </row>
    <row r="163" spans="4:62" ht="15" customHeight="1" x14ac:dyDescent="0.25">
      <c r="AY163" s="1260" t="s">
        <v>431</v>
      </c>
      <c r="AZ163" s="1260"/>
      <c r="BA163" s="1260"/>
      <c r="BB163" s="1260"/>
      <c r="BC163" s="1260"/>
      <c r="BD163" s="1260"/>
      <c r="BE163" s="1260"/>
      <c r="BF163" s="1260"/>
      <c r="BG163" s="1260"/>
      <c r="BH163" s="1260"/>
    </row>
    <row r="164" spans="4:62" ht="21" customHeight="1" x14ac:dyDescent="0.25">
      <c r="AY164" s="1260"/>
      <c r="AZ164" s="1260"/>
      <c r="BA164" s="1260"/>
      <c r="BB164" s="1260"/>
      <c r="BC164" s="1260"/>
      <c r="BD164" s="1260"/>
      <c r="BE164" s="1260"/>
      <c r="BF164" s="1260"/>
      <c r="BG164" s="1260"/>
      <c r="BH164" s="1260"/>
    </row>
    <row r="165" spans="4:62" ht="21" x14ac:dyDescent="0.25">
      <c r="AY165" s="1260" t="s">
        <v>426</v>
      </c>
      <c r="AZ165" s="1260"/>
      <c r="BA165" s="1260"/>
      <c r="BB165" s="1260"/>
      <c r="BC165" s="1260"/>
      <c r="BD165" s="1260"/>
      <c r="BE165" s="1260"/>
      <c r="BF165" s="1260"/>
      <c r="BG165" s="1260"/>
      <c r="BH165" s="1260"/>
    </row>
    <row r="166" spans="4:62" ht="15.75" customHeight="1" x14ac:dyDescent="0.25">
      <c r="AY166" s="1260" t="s">
        <v>430</v>
      </c>
      <c r="AZ166" s="1260"/>
      <c r="BA166" s="1260"/>
      <c r="BB166" s="1260"/>
      <c r="BC166" s="1260"/>
      <c r="BD166" s="1260"/>
      <c r="BE166" s="1260"/>
      <c r="BF166" s="1260"/>
      <c r="BG166" s="1260"/>
      <c r="BH166" s="1260"/>
    </row>
    <row r="167" spans="4:62" s="102" customFormat="1" ht="15.75" customHeight="1" x14ac:dyDescent="0.25">
      <c r="AY167" s="1260"/>
      <c r="AZ167" s="1260"/>
      <c r="BA167" s="1260"/>
      <c r="BB167" s="1260"/>
      <c r="BC167" s="1260"/>
      <c r="BD167" s="1260"/>
      <c r="BE167" s="1260"/>
      <c r="BF167" s="1260"/>
      <c r="BG167" s="1260"/>
      <c r="BH167" s="1260"/>
      <c r="BI167"/>
      <c r="BJ167"/>
    </row>
    <row r="168" spans="4:62" s="102" customFormat="1" ht="30.75" customHeight="1" x14ac:dyDescent="0.25">
      <c r="AY168" s="1260" t="s">
        <v>427</v>
      </c>
      <c r="AZ168" s="1260"/>
      <c r="BA168" s="1260"/>
      <c r="BB168" s="1260"/>
      <c r="BC168" s="1260"/>
      <c r="BD168" s="1260"/>
      <c r="BE168" s="1260"/>
      <c r="BF168" s="1260"/>
      <c r="BG168" s="1260"/>
      <c r="BH168" s="1260"/>
      <c r="BI168"/>
      <c r="BJ168"/>
    </row>
    <row r="169" spans="4:62" ht="21" customHeight="1" x14ac:dyDescent="0.25">
      <c r="AY169" s="1260" t="s">
        <v>428</v>
      </c>
      <c r="AZ169" s="1260"/>
      <c r="BA169" s="1260"/>
      <c r="BB169" s="1260"/>
      <c r="BC169" s="1260"/>
      <c r="BD169" s="1260"/>
      <c r="BE169" s="1260"/>
      <c r="BF169" s="1260"/>
      <c r="BG169" s="1260"/>
      <c r="BH169" s="1260"/>
    </row>
    <row r="170" spans="4:62" ht="21" customHeight="1" x14ac:dyDescent="0.25">
      <c r="AY170" s="1260"/>
      <c r="AZ170" s="1260"/>
      <c r="BA170" s="1260"/>
      <c r="BB170" s="1260"/>
      <c r="BC170" s="1260"/>
      <c r="BD170" s="1260"/>
      <c r="BE170" s="1260"/>
      <c r="BF170" s="1260"/>
      <c r="BG170" s="1260"/>
      <c r="BH170" s="1260"/>
    </row>
    <row r="171" spans="4:62" ht="21" customHeight="1" x14ac:dyDescent="0.25">
      <c r="D171" s="1143"/>
      <c r="E171" s="1143"/>
      <c r="F171" s="1143"/>
      <c r="G171" s="1143"/>
      <c r="H171" s="1143"/>
      <c r="I171" s="1143"/>
      <c r="J171" s="1143"/>
      <c r="K171" s="1143"/>
      <c r="L171" s="1143"/>
      <c r="AY171" s="1261" t="s">
        <v>429</v>
      </c>
      <c r="AZ171" s="1261"/>
      <c r="BA171" s="1261"/>
      <c r="BB171" s="1261"/>
      <c r="BC171" s="1261"/>
      <c r="BD171" s="1261"/>
      <c r="BE171" s="1261"/>
      <c r="BF171" s="1261"/>
      <c r="BG171" s="1261"/>
      <c r="BH171" s="1261"/>
    </row>
    <row r="172" spans="4:62" ht="21" customHeight="1" x14ac:dyDescent="0.25">
      <c r="D172" s="1143"/>
      <c r="E172" s="1143"/>
      <c r="F172" s="1143"/>
      <c r="G172" s="1143"/>
      <c r="H172" s="1143"/>
      <c r="I172" s="1143"/>
      <c r="J172" s="1143"/>
      <c r="K172" s="1143"/>
      <c r="L172" s="1143"/>
      <c r="AY172" s="1261"/>
      <c r="AZ172" s="1261"/>
      <c r="BA172" s="1261"/>
      <c r="BB172" s="1261"/>
      <c r="BC172" s="1261"/>
      <c r="BD172" s="1261"/>
      <c r="BE172" s="1261"/>
      <c r="BF172" s="1261"/>
      <c r="BG172" s="1261"/>
      <c r="BH172" s="1261"/>
    </row>
    <row r="173" spans="4:62" ht="21" customHeight="1" x14ac:dyDescent="0.25">
      <c r="L173" s="1143"/>
    </row>
    <row r="174" spans="4:62" ht="15.75" customHeight="1" x14ac:dyDescent="0.25">
      <c r="L174" s="1143"/>
    </row>
    <row r="175" spans="4:62" ht="15.75" customHeight="1" x14ac:dyDescent="0.25">
      <c r="D175" s="1143"/>
      <c r="E175" s="1143"/>
      <c r="F175" s="1143"/>
      <c r="G175" s="1143"/>
      <c r="H175" s="1143"/>
      <c r="I175" s="1143"/>
      <c r="J175" s="1143"/>
      <c r="K175" s="1143"/>
      <c r="L175" s="1143"/>
    </row>
    <row r="176" spans="4:62" ht="15.75" customHeight="1" x14ac:dyDescent="0.25">
      <c r="D176" s="1143"/>
      <c r="E176" s="1143"/>
      <c r="F176" s="1143"/>
      <c r="G176" s="1143"/>
      <c r="H176" s="1143"/>
      <c r="I176" s="1143"/>
      <c r="J176" s="1143"/>
      <c r="K176" s="1143"/>
      <c r="L176" s="1143"/>
    </row>
    <row r="177" spans="2:47" ht="16.5" thickBot="1" x14ac:dyDescent="0.3">
      <c r="L177" s="1143"/>
    </row>
    <row r="178" spans="2:47" ht="24.75" customHeight="1" x14ac:dyDescent="0.25">
      <c r="B178" s="1216" t="s">
        <v>313</v>
      </c>
      <c r="C178" s="1171" t="s">
        <v>406</v>
      </c>
      <c r="D178" s="1172"/>
      <c r="E178" s="1172"/>
      <c r="F178" s="1172"/>
      <c r="G178" s="1172"/>
      <c r="H178" s="1172"/>
      <c r="I178" s="1172"/>
      <c r="J178" s="1172"/>
      <c r="K178" s="1172"/>
      <c r="L178" s="1173"/>
      <c r="T178" s="1215" t="s">
        <v>410</v>
      </c>
      <c r="U178" s="1171" t="s">
        <v>411</v>
      </c>
      <c r="V178" s="1172"/>
      <c r="W178" s="1172"/>
      <c r="X178" s="1172"/>
      <c r="Y178" s="1172"/>
      <c r="Z178" s="1172"/>
      <c r="AA178" s="1172"/>
      <c r="AB178" s="1172"/>
      <c r="AC178" s="1172"/>
      <c r="AD178" s="1172"/>
      <c r="AE178" s="1173"/>
      <c r="AL178" s="1240" t="s">
        <v>315</v>
      </c>
      <c r="AM178" s="1171" t="s">
        <v>419</v>
      </c>
      <c r="AN178" s="1172"/>
      <c r="AO178" s="1172"/>
      <c r="AP178" s="1172"/>
      <c r="AQ178" s="1172"/>
      <c r="AR178" s="1172"/>
      <c r="AS178" s="1172"/>
      <c r="AT178" s="1172"/>
      <c r="AU178" s="1173"/>
    </row>
    <row r="179" spans="2:47" ht="24.75" customHeight="1" thickBot="1" x14ac:dyDescent="0.3">
      <c r="B179" s="1216"/>
      <c r="C179" s="1174"/>
      <c r="D179" s="1175"/>
      <c r="E179" s="1175"/>
      <c r="F179" s="1175"/>
      <c r="G179" s="1175"/>
      <c r="H179" s="1175"/>
      <c r="I179" s="1175"/>
      <c r="J179" s="1175"/>
      <c r="K179" s="1175"/>
      <c r="L179" s="1176"/>
      <c r="T179" s="1215"/>
      <c r="U179" s="1174"/>
      <c r="V179" s="1175"/>
      <c r="W179" s="1175"/>
      <c r="X179" s="1175"/>
      <c r="Y179" s="1175"/>
      <c r="Z179" s="1175"/>
      <c r="AA179" s="1175"/>
      <c r="AB179" s="1175"/>
      <c r="AC179" s="1175"/>
      <c r="AD179" s="1175"/>
      <c r="AE179" s="1176"/>
      <c r="AL179" s="1240"/>
      <c r="AM179" s="1179"/>
      <c r="AN179" s="1180"/>
      <c r="AO179" s="1180"/>
      <c r="AP179" s="1180"/>
      <c r="AQ179" s="1180"/>
      <c r="AR179" s="1180"/>
      <c r="AS179" s="1180"/>
      <c r="AT179" s="1180"/>
      <c r="AU179" s="1181"/>
    </row>
    <row r="180" spans="2:47" ht="24.75" customHeight="1" thickBot="1" x14ac:dyDescent="0.3">
      <c r="C180" s="102"/>
      <c r="D180" s="1143"/>
      <c r="E180" s="1143"/>
      <c r="F180" s="1143"/>
      <c r="G180" s="1143"/>
      <c r="H180" s="1143"/>
      <c r="I180" s="1143"/>
      <c r="J180" s="1143"/>
      <c r="K180" s="1143"/>
      <c r="L180" s="1143"/>
      <c r="T180" s="1234" t="s">
        <v>386</v>
      </c>
      <c r="U180" s="1235" t="s">
        <v>413</v>
      </c>
      <c r="V180" s="1172"/>
      <c r="W180" s="1172"/>
      <c r="X180" s="1172"/>
      <c r="Y180" s="1172"/>
      <c r="Z180" s="1172"/>
      <c r="AA180" s="1172"/>
      <c r="AB180" s="1172"/>
      <c r="AC180" s="1172"/>
      <c r="AD180" s="1172"/>
      <c r="AE180" s="1236"/>
      <c r="AL180" s="1240"/>
      <c r="AM180" s="1174"/>
      <c r="AN180" s="1175"/>
      <c r="AO180" s="1175"/>
      <c r="AP180" s="1175"/>
      <c r="AQ180" s="1175"/>
      <c r="AR180" s="1175"/>
      <c r="AS180" s="1175"/>
      <c r="AT180" s="1175"/>
      <c r="AU180" s="1176"/>
    </row>
    <row r="181" spans="2:47" ht="24.75" customHeight="1" x14ac:dyDescent="0.25">
      <c r="B181" s="1216" t="s">
        <v>407</v>
      </c>
      <c r="C181" s="1171" t="s">
        <v>408</v>
      </c>
      <c r="D181" s="1172"/>
      <c r="E181" s="1172"/>
      <c r="F181" s="1172"/>
      <c r="G181" s="1172"/>
      <c r="H181" s="1172"/>
      <c r="I181" s="1172"/>
      <c r="J181" s="1172"/>
      <c r="K181" s="1172"/>
      <c r="L181" s="1173"/>
      <c r="T181" s="1234"/>
      <c r="U181" s="1237"/>
      <c r="V181" s="1238"/>
      <c r="W181" s="1238"/>
      <c r="X181" s="1238"/>
      <c r="Y181" s="1238"/>
      <c r="Z181" s="1238"/>
      <c r="AA181" s="1238"/>
      <c r="AB181" s="1238"/>
      <c r="AC181" s="1238"/>
      <c r="AD181" s="1238"/>
      <c r="AE181" s="1239"/>
      <c r="AL181" s="1241" t="s">
        <v>386</v>
      </c>
      <c r="AM181" s="1235" t="s">
        <v>420</v>
      </c>
      <c r="AN181" s="1172"/>
      <c r="AO181" s="1172"/>
      <c r="AP181" s="1172"/>
      <c r="AQ181" s="1172"/>
      <c r="AR181" s="1172"/>
      <c r="AS181" s="1172"/>
      <c r="AT181" s="1172"/>
      <c r="AU181" s="1236"/>
    </row>
    <row r="182" spans="2:47" ht="24.75" customHeight="1" thickBot="1" x14ac:dyDescent="0.3">
      <c r="B182" s="1216"/>
      <c r="C182" s="1174"/>
      <c r="D182" s="1175"/>
      <c r="E182" s="1175"/>
      <c r="F182" s="1175"/>
      <c r="G182" s="1175"/>
      <c r="H182" s="1175"/>
      <c r="I182" s="1175"/>
      <c r="J182" s="1175"/>
      <c r="K182" s="1175"/>
      <c r="L182" s="1176"/>
      <c r="AL182" s="1241"/>
      <c r="AM182" s="1237"/>
      <c r="AN182" s="1238"/>
      <c r="AO182" s="1238"/>
      <c r="AP182" s="1238"/>
      <c r="AQ182" s="1238"/>
      <c r="AR182" s="1238"/>
      <c r="AS182" s="1238"/>
      <c r="AT182" s="1238"/>
      <c r="AU182" s="1239"/>
    </row>
    <row r="183" spans="2:47" ht="31.5" customHeight="1" thickBot="1" x14ac:dyDescent="0.3">
      <c r="D183" s="1143"/>
      <c r="E183" s="1143"/>
      <c r="F183" s="1143"/>
      <c r="G183" s="1143"/>
      <c r="H183" s="1143"/>
      <c r="I183" s="1143"/>
      <c r="J183" s="1143"/>
      <c r="K183" s="1143"/>
      <c r="L183" s="1143"/>
      <c r="T183" s="1215" t="s">
        <v>412</v>
      </c>
      <c r="U183" s="1171" t="s">
        <v>414</v>
      </c>
      <c r="V183" s="1172"/>
      <c r="W183" s="1172"/>
      <c r="X183" s="1172"/>
      <c r="Y183" s="1172"/>
      <c r="Z183" s="1172"/>
      <c r="AA183" s="1172"/>
      <c r="AB183" s="1172"/>
      <c r="AC183" s="1172"/>
      <c r="AD183" s="1172"/>
      <c r="AE183" s="1173"/>
    </row>
    <row r="184" spans="2:47" ht="31.5" customHeight="1" x14ac:dyDescent="0.25">
      <c r="D184" s="1143"/>
      <c r="E184" s="1143"/>
      <c r="F184" s="1143"/>
      <c r="G184" s="1143"/>
      <c r="H184" s="1143"/>
      <c r="I184" s="1143"/>
      <c r="J184" s="1143"/>
      <c r="K184" s="1143"/>
      <c r="L184" s="1143"/>
      <c r="T184" s="1215"/>
      <c r="U184" s="1179"/>
      <c r="V184" s="1180"/>
      <c r="W184" s="1180"/>
      <c r="X184" s="1180"/>
      <c r="Y184" s="1180"/>
      <c r="Z184" s="1180"/>
      <c r="AA184" s="1180"/>
      <c r="AB184" s="1180"/>
      <c r="AC184" s="1180"/>
      <c r="AD184" s="1180"/>
      <c r="AE184" s="1181"/>
      <c r="AL184" s="1240" t="s">
        <v>364</v>
      </c>
      <c r="AM184" s="1171" t="s">
        <v>421</v>
      </c>
      <c r="AN184" s="1172"/>
      <c r="AO184" s="1172"/>
      <c r="AP184" s="1172"/>
      <c r="AQ184" s="1172"/>
      <c r="AR184" s="1172"/>
      <c r="AS184" s="1172"/>
      <c r="AT184" s="1172"/>
      <c r="AU184" s="1173"/>
    </row>
    <row r="185" spans="2:47" ht="15.75" customHeight="1" x14ac:dyDescent="0.25">
      <c r="D185" s="1143"/>
      <c r="E185" s="1143"/>
      <c r="F185" s="1143"/>
      <c r="G185" s="1143"/>
      <c r="H185" s="1143"/>
      <c r="I185" s="1143"/>
      <c r="J185" s="1143"/>
      <c r="K185" s="1143"/>
      <c r="L185" s="1143"/>
      <c r="U185" s="1179"/>
      <c r="V185" s="1180"/>
      <c r="W185" s="1180"/>
      <c r="X185" s="1180"/>
      <c r="Y185" s="1180"/>
      <c r="Z185" s="1180"/>
      <c r="AA185" s="1180"/>
      <c r="AB185" s="1180"/>
      <c r="AC185" s="1180"/>
      <c r="AD185" s="1180"/>
      <c r="AE185" s="1181"/>
      <c r="AL185" s="1240"/>
      <c r="AM185" s="1179"/>
      <c r="AN185" s="1180"/>
      <c r="AO185" s="1180"/>
      <c r="AP185" s="1180"/>
      <c r="AQ185" s="1180"/>
      <c r="AR185" s="1180"/>
      <c r="AS185" s="1180"/>
      <c r="AT185" s="1180"/>
      <c r="AU185" s="1181"/>
    </row>
    <row r="186" spans="2:47" ht="16.5" customHeight="1" x14ac:dyDescent="0.25">
      <c r="D186" s="1143"/>
      <c r="E186" s="1143"/>
      <c r="F186" s="1143"/>
      <c r="G186" s="1143"/>
      <c r="H186" s="1143"/>
      <c r="I186" s="1143"/>
      <c r="J186" s="1143"/>
      <c r="K186" s="1143"/>
      <c r="L186" s="1143"/>
      <c r="U186" s="1179"/>
      <c r="V186" s="1180"/>
      <c r="W186" s="1180"/>
      <c r="X186" s="1180"/>
      <c r="Y186" s="1180"/>
      <c r="Z186" s="1180"/>
      <c r="AA186" s="1180"/>
      <c r="AB186" s="1180"/>
      <c r="AC186" s="1180"/>
      <c r="AD186" s="1180"/>
      <c r="AE186" s="1181"/>
      <c r="AL186" s="1240"/>
      <c r="AM186" s="1179"/>
      <c r="AN186" s="1180"/>
      <c r="AO186" s="1180"/>
      <c r="AP186" s="1180"/>
      <c r="AQ186" s="1180"/>
      <c r="AR186" s="1180"/>
      <c r="AS186" s="1180"/>
      <c r="AT186" s="1180"/>
      <c r="AU186" s="1181"/>
    </row>
    <row r="187" spans="2:47" ht="15.75" x14ac:dyDescent="0.25">
      <c r="D187" s="1143"/>
      <c r="E187" s="1143"/>
      <c r="F187" s="1143"/>
      <c r="G187" s="1143"/>
      <c r="H187" s="1143"/>
      <c r="I187" s="1143"/>
      <c r="J187" s="1143"/>
      <c r="K187" s="1143"/>
      <c r="L187" s="1143"/>
      <c r="U187" s="1179"/>
      <c r="V187" s="1180"/>
      <c r="W187" s="1180"/>
      <c r="X187" s="1180"/>
      <c r="Y187" s="1180"/>
      <c r="Z187" s="1180"/>
      <c r="AA187" s="1180"/>
      <c r="AB187" s="1180"/>
      <c r="AC187" s="1180"/>
      <c r="AD187" s="1180"/>
      <c r="AE187" s="1181"/>
      <c r="AM187" s="1179"/>
      <c r="AN187" s="1180"/>
      <c r="AO187" s="1180"/>
      <c r="AP187" s="1180"/>
      <c r="AQ187" s="1180"/>
      <c r="AR187" s="1180"/>
      <c r="AS187" s="1180"/>
      <c r="AT187" s="1180"/>
      <c r="AU187" s="1181"/>
    </row>
    <row r="188" spans="2:47" ht="16.5" thickBot="1" x14ac:dyDescent="0.3">
      <c r="D188" s="1143"/>
      <c r="E188" s="1143"/>
      <c r="F188" s="1143"/>
      <c r="G188" s="1143"/>
      <c r="H188" s="1143"/>
      <c r="I188" s="1143"/>
      <c r="J188" s="1143"/>
      <c r="K188" s="1143"/>
      <c r="L188" s="1143"/>
      <c r="U188" s="1179"/>
      <c r="V188" s="1180"/>
      <c r="W188" s="1180"/>
      <c r="X188" s="1180"/>
      <c r="Y188" s="1180"/>
      <c r="Z188" s="1180"/>
      <c r="AA188" s="1180"/>
      <c r="AB188" s="1180"/>
      <c r="AC188" s="1180"/>
      <c r="AD188" s="1180"/>
      <c r="AE188" s="1181"/>
      <c r="AM188" s="1174"/>
      <c r="AN188" s="1175"/>
      <c r="AO188" s="1175"/>
      <c r="AP188" s="1175"/>
      <c r="AQ188" s="1175"/>
      <c r="AR188" s="1175"/>
      <c r="AS188" s="1175"/>
      <c r="AT188" s="1175"/>
      <c r="AU188" s="1176"/>
    </row>
    <row r="189" spans="2:47" ht="15.75" x14ac:dyDescent="0.25">
      <c r="D189" s="1143"/>
      <c r="E189" s="1143"/>
      <c r="F189" s="1143"/>
      <c r="G189" s="1143"/>
      <c r="H189" s="1143"/>
      <c r="I189" s="1143"/>
      <c r="J189" s="1143"/>
      <c r="K189" s="1143"/>
      <c r="L189" s="1143"/>
      <c r="U189" s="1179"/>
      <c r="V189" s="1180"/>
      <c r="W189" s="1180"/>
      <c r="X189" s="1180"/>
      <c r="Y189" s="1180"/>
      <c r="Z189" s="1180"/>
      <c r="AA189" s="1180"/>
      <c r="AB189" s="1180"/>
      <c r="AC189" s="1180"/>
      <c r="AD189" s="1180"/>
      <c r="AE189" s="1181"/>
    </row>
    <row r="190" spans="2:47" ht="28.5" customHeight="1" thickBot="1" x14ac:dyDescent="0.3">
      <c r="D190" s="1143"/>
      <c r="E190" s="1143"/>
      <c r="F190" s="1143"/>
      <c r="G190" s="1143"/>
      <c r="H190" s="1143"/>
      <c r="I190" s="1143"/>
      <c r="J190" s="1143"/>
      <c r="K190" s="1143"/>
      <c r="L190" s="1143"/>
      <c r="U190" s="1174"/>
      <c r="V190" s="1175"/>
      <c r="W190" s="1175"/>
      <c r="X190" s="1175"/>
      <c r="Y190" s="1175"/>
      <c r="Z190" s="1175"/>
      <c r="AA190" s="1175"/>
      <c r="AB190" s="1175"/>
      <c r="AC190" s="1175"/>
      <c r="AD190" s="1175"/>
      <c r="AE190" s="1176"/>
    </row>
    <row r="191" spans="2:47" ht="16.5" thickBot="1" x14ac:dyDescent="0.3">
      <c r="D191" s="1143"/>
      <c r="E191" s="1143"/>
      <c r="F191" s="1143"/>
      <c r="G191" s="1143"/>
      <c r="H191" s="1143"/>
      <c r="I191" s="1143"/>
      <c r="J191" s="1143"/>
      <c r="K191" s="1143"/>
      <c r="L191" s="1143"/>
    </row>
    <row r="192" spans="2:47" ht="15.75" customHeight="1" x14ac:dyDescent="0.25">
      <c r="D192" s="1143"/>
      <c r="E192" s="1143"/>
      <c r="F192" s="1143"/>
      <c r="G192" s="1143"/>
      <c r="H192" s="1143"/>
      <c r="I192" s="1143"/>
      <c r="J192" s="1143"/>
      <c r="K192" s="1143"/>
      <c r="L192" s="1143"/>
      <c r="T192" s="1215" t="s">
        <v>415</v>
      </c>
      <c r="U192" s="1171" t="s">
        <v>416</v>
      </c>
      <c r="V192" s="1172"/>
      <c r="W192" s="1172"/>
      <c r="X192" s="1172"/>
      <c r="Y192" s="1172"/>
      <c r="Z192" s="1172"/>
      <c r="AA192" s="1172"/>
      <c r="AB192" s="1172"/>
      <c r="AC192" s="1172"/>
      <c r="AD192" s="1172"/>
      <c r="AE192" s="1173"/>
    </row>
    <row r="193" spans="1:31" ht="16.5" customHeight="1" x14ac:dyDescent="0.25">
      <c r="D193" s="1143"/>
      <c r="E193" s="1143"/>
      <c r="F193" s="1143"/>
      <c r="G193" s="1143"/>
      <c r="H193" s="1143"/>
      <c r="I193" s="1143"/>
      <c r="J193" s="1143"/>
      <c r="K193" s="1143"/>
      <c r="L193" s="1143"/>
      <c r="T193" s="1215"/>
      <c r="U193" s="1179"/>
      <c r="V193" s="1180"/>
      <c r="W193" s="1180"/>
      <c r="X193" s="1180"/>
      <c r="Y193" s="1180"/>
      <c r="Z193" s="1180"/>
      <c r="AA193" s="1180"/>
      <c r="AB193" s="1180"/>
      <c r="AC193" s="1180"/>
      <c r="AD193" s="1180"/>
      <c r="AE193" s="1181"/>
    </row>
    <row r="194" spans="1:31" ht="15.75" x14ac:dyDescent="0.25">
      <c r="D194" s="1143"/>
      <c r="E194" s="1143"/>
      <c r="F194" s="1143"/>
      <c r="G194" s="1143"/>
      <c r="H194" s="1143"/>
      <c r="I194" s="1143"/>
      <c r="J194" s="1143"/>
      <c r="K194" s="1143"/>
      <c r="L194" s="1143"/>
      <c r="U194" s="1179"/>
      <c r="V194" s="1180"/>
      <c r="W194" s="1180"/>
      <c r="X194" s="1180"/>
      <c r="Y194" s="1180"/>
      <c r="Z194" s="1180"/>
      <c r="AA194" s="1180"/>
      <c r="AB194" s="1180"/>
      <c r="AC194" s="1180"/>
      <c r="AD194" s="1180"/>
      <c r="AE194" s="1181"/>
    </row>
    <row r="195" spans="1:31" ht="16.5" thickBot="1" x14ac:dyDescent="0.3">
      <c r="D195" s="1143"/>
      <c r="E195" s="1143"/>
      <c r="F195" s="1143"/>
      <c r="G195" s="1143"/>
      <c r="H195" s="1143"/>
      <c r="I195" s="1143"/>
      <c r="J195" s="1143"/>
      <c r="K195" s="1143"/>
      <c r="L195" s="1143"/>
      <c r="U195" s="1174"/>
      <c r="V195" s="1175"/>
      <c r="W195" s="1175"/>
      <c r="X195" s="1175"/>
      <c r="Y195" s="1175"/>
      <c r="Z195" s="1175"/>
      <c r="AA195" s="1175"/>
      <c r="AB195" s="1175"/>
      <c r="AC195" s="1175"/>
      <c r="AD195" s="1175"/>
      <c r="AE195" s="1176"/>
    </row>
    <row r="196" spans="1:31" ht="16.5" thickBot="1" x14ac:dyDescent="0.3">
      <c r="D196" s="1143"/>
      <c r="E196" s="1143"/>
      <c r="F196" s="1143"/>
      <c r="G196" s="1143"/>
      <c r="H196" s="1143"/>
      <c r="I196" s="1143"/>
      <c r="J196" s="1143"/>
      <c r="K196" s="1143"/>
      <c r="L196" s="1143"/>
    </row>
    <row r="197" spans="1:31" ht="15.75" x14ac:dyDescent="0.25">
      <c r="D197" s="1143"/>
      <c r="E197" s="1143"/>
      <c r="F197" s="1143"/>
      <c r="G197" s="1143"/>
      <c r="H197" s="1143"/>
      <c r="I197" s="1143"/>
      <c r="J197" s="1143"/>
      <c r="K197" s="1143"/>
      <c r="L197" s="1143"/>
      <c r="T197" s="1215" t="s">
        <v>417</v>
      </c>
      <c r="U197" s="1171" t="s">
        <v>418</v>
      </c>
      <c r="V197" s="1172"/>
      <c r="W197" s="1172"/>
      <c r="X197" s="1172"/>
      <c r="Y197" s="1172"/>
      <c r="Z197" s="1172"/>
      <c r="AA197" s="1172"/>
      <c r="AB197" s="1172"/>
      <c r="AC197" s="1172"/>
      <c r="AD197" s="1172"/>
      <c r="AE197" s="1173"/>
    </row>
    <row r="198" spans="1:31" ht="15.75" x14ac:dyDescent="0.25">
      <c r="D198" s="1143"/>
      <c r="E198" s="1143"/>
      <c r="F198" s="1143"/>
      <c r="G198" s="1143"/>
      <c r="H198" s="1143"/>
      <c r="I198" s="1143"/>
      <c r="J198" s="1143"/>
      <c r="K198" s="1143"/>
      <c r="L198" s="1143"/>
      <c r="T198" s="1215"/>
      <c r="U198" s="1179"/>
      <c r="V198" s="1180"/>
      <c r="W198" s="1180"/>
      <c r="X198" s="1180"/>
      <c r="Y198" s="1180"/>
      <c r="Z198" s="1180"/>
      <c r="AA198" s="1180"/>
      <c r="AB198" s="1180"/>
      <c r="AC198" s="1180"/>
      <c r="AD198" s="1180"/>
      <c r="AE198" s="1181"/>
    </row>
    <row r="199" spans="1:31" ht="15.75" x14ac:dyDescent="0.25">
      <c r="D199" s="1143"/>
      <c r="E199" s="1143"/>
      <c r="F199" s="1143"/>
      <c r="G199" s="1143"/>
      <c r="H199" s="1143"/>
      <c r="I199" s="1143"/>
      <c r="J199" s="1143"/>
      <c r="K199" s="1143"/>
      <c r="L199" s="1143"/>
      <c r="U199" s="1179"/>
      <c r="V199" s="1180"/>
      <c r="W199" s="1180"/>
      <c r="X199" s="1180"/>
      <c r="Y199" s="1180"/>
      <c r="Z199" s="1180"/>
      <c r="AA199" s="1180"/>
      <c r="AB199" s="1180"/>
      <c r="AC199" s="1180"/>
      <c r="AD199" s="1180"/>
      <c r="AE199" s="1181"/>
    </row>
    <row r="200" spans="1:31" ht="16.5" thickBot="1" x14ac:dyDescent="0.3">
      <c r="D200" s="1143"/>
      <c r="E200" s="1143"/>
      <c r="F200" s="1143"/>
      <c r="G200" s="1143"/>
      <c r="H200" s="1143"/>
      <c r="I200" s="1143"/>
      <c r="J200" s="1143"/>
      <c r="K200" s="1143"/>
      <c r="L200" s="1143"/>
      <c r="U200" s="1174"/>
      <c r="V200" s="1175"/>
      <c r="W200" s="1175"/>
      <c r="X200" s="1175"/>
      <c r="Y200" s="1175"/>
      <c r="Z200" s="1175"/>
      <c r="AA200" s="1175"/>
      <c r="AB200" s="1175"/>
      <c r="AC200" s="1175"/>
      <c r="AD200" s="1175"/>
      <c r="AE200" s="1176"/>
    </row>
    <row r="202" spans="1:31" ht="15.75" thickBot="1" x14ac:dyDescent="0.3"/>
    <row r="203" spans="1:31" x14ac:dyDescent="0.25">
      <c r="A203" s="1202" t="s">
        <v>433</v>
      </c>
      <c r="B203" s="1203"/>
      <c r="C203" s="1203"/>
      <c r="D203" s="1203"/>
      <c r="E203" s="1203"/>
      <c r="F203" s="1203"/>
      <c r="G203" s="1203"/>
      <c r="H203" s="1203"/>
      <c r="I203" s="1203"/>
      <c r="J203" s="1203"/>
      <c r="K203" s="1203"/>
      <c r="L203" s="1203"/>
      <c r="M203" s="1203"/>
      <c r="N203" s="1203"/>
      <c r="O203" s="1203"/>
      <c r="P203" s="1204"/>
    </row>
    <row r="204" spans="1:31" x14ac:dyDescent="0.25">
      <c r="A204" s="1205"/>
      <c r="B204" s="1206"/>
      <c r="C204" s="1206"/>
      <c r="D204" s="1206"/>
      <c r="E204" s="1206"/>
      <c r="F204" s="1206"/>
      <c r="G204" s="1206"/>
      <c r="H204" s="1206"/>
      <c r="I204" s="1206"/>
      <c r="J204" s="1206"/>
      <c r="K204" s="1206"/>
      <c r="L204" s="1206"/>
      <c r="M204" s="1206"/>
      <c r="N204" s="1206"/>
      <c r="O204" s="1206"/>
      <c r="P204" s="1207"/>
    </row>
    <row r="205" spans="1:31" x14ac:dyDescent="0.25">
      <c r="A205" s="1205"/>
      <c r="B205" s="1206"/>
      <c r="C205" s="1206"/>
      <c r="D205" s="1206"/>
      <c r="E205" s="1206"/>
      <c r="F205" s="1206"/>
      <c r="G205" s="1206"/>
      <c r="H205" s="1206"/>
      <c r="I205" s="1206"/>
      <c r="J205" s="1206"/>
      <c r="K205" s="1206"/>
      <c r="L205" s="1206"/>
      <c r="M205" s="1206"/>
      <c r="N205" s="1206"/>
      <c r="O205" s="1206"/>
      <c r="P205" s="1207"/>
    </row>
    <row r="206" spans="1:31" ht="15" customHeight="1" x14ac:dyDescent="0.25">
      <c r="A206" s="1205"/>
      <c r="B206" s="1206"/>
      <c r="C206" s="1206"/>
      <c r="D206" s="1206"/>
      <c r="E206" s="1206"/>
      <c r="F206" s="1206"/>
      <c r="G206" s="1206"/>
      <c r="H206" s="1206"/>
      <c r="I206" s="1206"/>
      <c r="J206" s="1206"/>
      <c r="K206" s="1206"/>
      <c r="L206" s="1206"/>
      <c r="M206" s="1206"/>
      <c r="N206" s="1206"/>
      <c r="O206" s="1206"/>
      <c r="P206" s="1207"/>
    </row>
    <row r="207" spans="1:31" ht="15.75" customHeight="1" thickBot="1" x14ac:dyDescent="0.3">
      <c r="A207" s="1208"/>
      <c r="B207" s="1209"/>
      <c r="C207" s="1209"/>
      <c r="D207" s="1209"/>
      <c r="E207" s="1209"/>
      <c r="F207" s="1209"/>
      <c r="G207" s="1209"/>
      <c r="H207" s="1209"/>
      <c r="I207" s="1209"/>
      <c r="J207" s="1209"/>
      <c r="K207" s="1209"/>
      <c r="L207" s="1209"/>
      <c r="M207" s="1209"/>
      <c r="N207" s="1209"/>
      <c r="O207" s="1209"/>
      <c r="P207" s="1210"/>
    </row>
    <row r="208" spans="1:31" x14ac:dyDescent="0.25">
      <c r="A208" s="1211" t="s">
        <v>434</v>
      </c>
      <c r="B208" s="1211"/>
      <c r="C208" s="1211"/>
      <c r="D208" s="1211"/>
      <c r="E208" s="1211"/>
      <c r="F208" s="1211"/>
      <c r="G208" s="1211"/>
      <c r="H208" s="1211"/>
      <c r="I208" s="1211"/>
      <c r="J208" s="1211"/>
      <c r="K208" s="1211"/>
      <c r="L208" s="1211"/>
      <c r="M208" s="1211"/>
      <c r="N208" s="1211"/>
      <c r="O208" s="1211"/>
      <c r="P208" s="1211"/>
    </row>
    <row r="209" spans="1:16" ht="22.5" customHeight="1" x14ac:dyDescent="0.25">
      <c r="A209" s="1211"/>
      <c r="B209" s="1211"/>
      <c r="C209" s="1211"/>
      <c r="D209" s="1211"/>
      <c r="E209" s="1211"/>
      <c r="F209" s="1211"/>
      <c r="G209" s="1211"/>
      <c r="H209" s="1211"/>
      <c r="I209" s="1211"/>
      <c r="J209" s="1211"/>
      <c r="K209" s="1211"/>
      <c r="L209" s="1211"/>
      <c r="M209" s="1211"/>
      <c r="N209" s="1211"/>
      <c r="O209" s="1211"/>
      <c r="P209" s="1211"/>
    </row>
    <row r="212" spans="1:16" ht="15" customHeight="1" x14ac:dyDescent="0.25">
      <c r="B212" s="1259" t="s">
        <v>445</v>
      </c>
      <c r="C212" s="1259"/>
      <c r="D212" s="1259"/>
      <c r="E212" s="1259"/>
      <c r="F212" s="1259"/>
      <c r="G212" s="1259"/>
      <c r="H212" s="1259"/>
      <c r="I212" s="1259"/>
    </row>
    <row r="213" spans="1:16" ht="15" customHeight="1" x14ac:dyDescent="0.25">
      <c r="B213" s="1259"/>
      <c r="C213" s="1259"/>
      <c r="D213" s="1259"/>
      <c r="E213" s="1259"/>
      <c r="F213" s="1259"/>
      <c r="G213" s="1259"/>
      <c r="H213" s="1259"/>
      <c r="I213" s="1259"/>
    </row>
    <row r="214" spans="1:16" ht="15" customHeight="1" x14ac:dyDescent="0.25">
      <c r="B214" s="1259"/>
      <c r="C214" s="1259"/>
      <c r="D214" s="1259"/>
      <c r="E214" s="1259"/>
      <c r="F214" s="1259"/>
      <c r="G214" s="1259"/>
      <c r="H214" s="1259"/>
      <c r="I214" s="1259"/>
    </row>
    <row r="215" spans="1:16" ht="15" customHeight="1" x14ac:dyDescent="0.25">
      <c r="B215" s="1259"/>
      <c r="C215" s="1259"/>
      <c r="D215" s="1259"/>
      <c r="E215" s="1259"/>
      <c r="F215" s="1259"/>
      <c r="G215" s="1259"/>
      <c r="H215" s="1259"/>
      <c r="I215" s="1259"/>
    </row>
    <row r="216" spans="1:16" ht="15.75" customHeight="1" x14ac:dyDescent="0.25">
      <c r="B216" s="1259"/>
      <c r="C216" s="1259"/>
      <c r="D216" s="1259"/>
      <c r="E216" s="1259"/>
      <c r="F216" s="1259"/>
      <c r="G216" s="1259"/>
      <c r="H216" s="1259"/>
      <c r="I216" s="1259"/>
    </row>
    <row r="217" spans="1:16" ht="15" customHeight="1" x14ac:dyDescent="0.25">
      <c r="B217" s="1259"/>
      <c r="C217" s="1259"/>
      <c r="D217" s="1259"/>
      <c r="E217" s="1259"/>
      <c r="F217" s="1259"/>
      <c r="G217" s="1259"/>
      <c r="H217" s="1259"/>
      <c r="I217" s="1259"/>
    </row>
    <row r="218" spans="1:16" ht="15" customHeight="1" x14ac:dyDescent="0.25">
      <c r="B218" s="1259"/>
      <c r="C218" s="1259"/>
      <c r="D218" s="1259"/>
      <c r="E218" s="1259"/>
      <c r="F218" s="1259"/>
      <c r="G218" s="1259"/>
      <c r="H218" s="1259"/>
      <c r="I218" s="1259"/>
    </row>
    <row r="219" spans="1:16" ht="15" customHeight="1" x14ac:dyDescent="0.25">
      <c r="B219" s="1259"/>
      <c r="C219" s="1259"/>
      <c r="D219" s="1259"/>
      <c r="E219" s="1259"/>
      <c r="F219" s="1259"/>
      <c r="G219" s="1259"/>
      <c r="H219" s="1259"/>
      <c r="I219" s="1259"/>
    </row>
    <row r="220" spans="1:16" ht="15" customHeight="1" x14ac:dyDescent="0.25">
      <c r="B220" s="1259"/>
      <c r="C220" s="1259"/>
      <c r="D220" s="1259"/>
      <c r="E220" s="1259"/>
      <c r="F220" s="1259"/>
      <c r="G220" s="1259"/>
      <c r="H220" s="1259"/>
      <c r="I220" s="1259"/>
    </row>
    <row r="221" spans="1:16" ht="15" customHeight="1" x14ac:dyDescent="0.25">
      <c r="B221" s="1259"/>
      <c r="C221" s="1259"/>
      <c r="D221" s="1259"/>
      <c r="E221" s="1259"/>
      <c r="F221" s="1259"/>
      <c r="G221" s="1259"/>
      <c r="H221" s="1259"/>
      <c r="I221" s="1259"/>
    </row>
    <row r="222" spans="1:16" ht="15" customHeight="1" x14ac:dyDescent="0.25">
      <c r="B222" s="1259"/>
      <c r="C222" s="1259"/>
      <c r="D222" s="1259"/>
      <c r="E222" s="1259"/>
      <c r="F222" s="1259"/>
      <c r="G222" s="1259"/>
      <c r="H222" s="1259"/>
      <c r="I222" s="1259"/>
    </row>
    <row r="223" spans="1:16" ht="15" customHeight="1" x14ac:dyDescent="0.25">
      <c r="B223" s="1259"/>
      <c r="C223" s="1259"/>
      <c r="D223" s="1259"/>
      <c r="E223" s="1259"/>
      <c r="F223" s="1259"/>
      <c r="G223" s="1259"/>
      <c r="H223" s="1259"/>
      <c r="I223" s="1259"/>
    </row>
    <row r="224" spans="1:16" ht="15" customHeight="1" x14ac:dyDescent="0.25">
      <c r="B224" s="1259"/>
      <c r="C224" s="1259"/>
      <c r="D224" s="1259"/>
      <c r="E224" s="1259"/>
      <c r="F224" s="1259"/>
      <c r="G224" s="1259"/>
      <c r="H224" s="1259"/>
      <c r="I224" s="1259"/>
    </row>
    <row r="225" spans="2:42" ht="15" customHeight="1" x14ac:dyDescent="0.25">
      <c r="B225" s="1259"/>
      <c r="C225" s="1259"/>
      <c r="D225" s="1259"/>
      <c r="E225" s="1259"/>
      <c r="F225" s="1259"/>
      <c r="G225" s="1259"/>
      <c r="H225" s="1259"/>
      <c r="I225" s="1259"/>
    </row>
    <row r="226" spans="2:42" ht="15" customHeight="1" x14ac:dyDescent="0.25">
      <c r="B226" s="1259"/>
      <c r="C226" s="1259"/>
      <c r="D226" s="1259"/>
      <c r="E226" s="1259"/>
      <c r="F226" s="1259"/>
      <c r="G226" s="1259"/>
      <c r="H226" s="1259"/>
      <c r="I226" s="1259"/>
    </row>
    <row r="227" spans="2:42" ht="15" customHeight="1" x14ac:dyDescent="0.25">
      <c r="B227" s="1259"/>
      <c r="C227" s="1259"/>
      <c r="D227" s="1259"/>
      <c r="E227" s="1259"/>
      <c r="F227" s="1259"/>
      <c r="G227" s="1259"/>
      <c r="H227" s="1259"/>
      <c r="I227" s="1259"/>
    </row>
    <row r="228" spans="2:42" ht="15" customHeight="1" x14ac:dyDescent="0.25">
      <c r="B228" s="1259"/>
      <c r="C228" s="1259"/>
      <c r="D228" s="1259"/>
      <c r="E228" s="1259"/>
      <c r="F228" s="1259"/>
      <c r="G228" s="1259"/>
      <c r="H228" s="1259"/>
      <c r="I228" s="1259"/>
    </row>
    <row r="229" spans="2:42" ht="15" customHeight="1" x14ac:dyDescent="0.25">
      <c r="B229" s="1259"/>
      <c r="C229" s="1259"/>
      <c r="D229" s="1259"/>
      <c r="E229" s="1259"/>
      <c r="F229" s="1259"/>
      <c r="G229" s="1259"/>
      <c r="H229" s="1259"/>
      <c r="I229" s="1259"/>
    </row>
    <row r="230" spans="2:42" ht="15" customHeight="1" x14ac:dyDescent="0.25">
      <c r="B230" s="1259"/>
      <c r="C230" s="1259"/>
      <c r="D230" s="1259"/>
      <c r="E230" s="1259"/>
      <c r="F230" s="1259"/>
      <c r="G230" s="1259"/>
      <c r="H230" s="1259"/>
      <c r="I230" s="1259"/>
    </row>
    <row r="231" spans="2:42" ht="15" customHeight="1" x14ac:dyDescent="0.25">
      <c r="B231" s="1259"/>
      <c r="C231" s="1259"/>
      <c r="D231" s="1259"/>
      <c r="E231" s="1259"/>
      <c r="F231" s="1259"/>
      <c r="G231" s="1259"/>
      <c r="H231" s="1259"/>
      <c r="I231" s="1259"/>
    </row>
    <row r="232" spans="2:42" ht="15" customHeight="1" x14ac:dyDescent="0.25">
      <c r="B232" s="1259"/>
      <c r="C232" s="1259"/>
      <c r="D232" s="1259"/>
      <c r="E232" s="1259"/>
      <c r="F232" s="1259"/>
      <c r="G232" s="1259"/>
      <c r="H232" s="1259"/>
      <c r="I232" s="1259"/>
    </row>
    <row r="233" spans="2:42" ht="15" customHeight="1" x14ac:dyDescent="0.25">
      <c r="B233" s="1259"/>
      <c r="C233" s="1259"/>
      <c r="D233" s="1259"/>
      <c r="E233" s="1259"/>
      <c r="F233" s="1259"/>
      <c r="G233" s="1259"/>
      <c r="H233" s="1259"/>
      <c r="I233" s="1259"/>
    </row>
    <row r="234" spans="2:42" ht="15" customHeight="1" x14ac:dyDescent="0.25">
      <c r="B234" s="1259"/>
      <c r="C234" s="1259"/>
      <c r="D234" s="1259"/>
      <c r="E234" s="1259"/>
      <c r="F234" s="1259"/>
      <c r="G234" s="1259"/>
      <c r="H234" s="1259"/>
      <c r="I234" s="1259"/>
    </row>
    <row r="235" spans="2:42" ht="15.75" customHeight="1" thickBot="1" x14ac:dyDescent="0.3">
      <c r="B235" s="1259"/>
      <c r="C235" s="1259"/>
      <c r="D235" s="1259"/>
      <c r="E235" s="1259"/>
      <c r="F235" s="1259"/>
      <c r="G235" s="1259"/>
      <c r="H235" s="1259"/>
      <c r="I235" s="1259"/>
    </row>
    <row r="236" spans="2:42" ht="30" customHeight="1" x14ac:dyDescent="0.25">
      <c r="B236" s="1259"/>
      <c r="C236" s="1259"/>
      <c r="D236" s="1259"/>
      <c r="E236" s="1259"/>
      <c r="F236" s="1259"/>
      <c r="G236" s="1259"/>
      <c r="H236" s="1259"/>
      <c r="I236" s="1259"/>
      <c r="O236" s="1281" t="s">
        <v>313</v>
      </c>
      <c r="P236" s="1281"/>
      <c r="Q236" s="1171" t="s">
        <v>435</v>
      </c>
      <c r="R236" s="1172"/>
      <c r="S236" s="1172"/>
      <c r="T236" s="1172"/>
      <c r="U236" s="1172"/>
      <c r="V236" s="1172"/>
      <c r="W236" s="1172"/>
      <c r="X236" s="1172"/>
      <c r="Y236" s="1172"/>
      <c r="Z236" s="1172"/>
      <c r="AA236" s="1172"/>
      <c r="AB236" s="1173"/>
      <c r="AD236" s="1144"/>
      <c r="AF236" s="1272" t="s">
        <v>316</v>
      </c>
      <c r="AG236" s="1272"/>
      <c r="AH236" s="1171" t="s">
        <v>440</v>
      </c>
      <c r="AI236" s="1172"/>
      <c r="AJ236" s="1172"/>
      <c r="AK236" s="1172"/>
      <c r="AL236" s="1172"/>
      <c r="AM236" s="1172"/>
      <c r="AN236" s="1172"/>
      <c r="AO236" s="1172"/>
      <c r="AP236" s="1173"/>
    </row>
    <row r="237" spans="2:42" ht="30" customHeight="1" thickBot="1" x14ac:dyDescent="0.3">
      <c r="B237" s="1259"/>
      <c r="C237" s="1259"/>
      <c r="D237" s="1259"/>
      <c r="E237" s="1259"/>
      <c r="F237" s="1259"/>
      <c r="G237" s="1259"/>
      <c r="H237" s="1259"/>
      <c r="I237" s="1259"/>
      <c r="O237" s="1281"/>
      <c r="P237" s="1281"/>
      <c r="Q237" s="1174"/>
      <c r="R237" s="1175"/>
      <c r="S237" s="1175"/>
      <c r="T237" s="1175"/>
      <c r="U237" s="1175"/>
      <c r="V237" s="1175"/>
      <c r="W237" s="1175"/>
      <c r="X237" s="1175"/>
      <c r="Y237" s="1175"/>
      <c r="Z237" s="1175"/>
      <c r="AA237" s="1175"/>
      <c r="AB237" s="1176"/>
      <c r="AD237" s="1144"/>
      <c r="AF237" s="1272"/>
      <c r="AG237" s="1272"/>
      <c r="AH237" s="1174"/>
      <c r="AI237" s="1175"/>
      <c r="AJ237" s="1175"/>
      <c r="AK237" s="1175"/>
      <c r="AL237" s="1175"/>
      <c r="AM237" s="1175"/>
      <c r="AN237" s="1175"/>
      <c r="AO237" s="1175"/>
      <c r="AP237" s="1176"/>
    </row>
    <row r="238" spans="2:42" ht="15.75" customHeight="1" thickBot="1" x14ac:dyDescent="0.3"/>
    <row r="239" spans="2:42" ht="30" customHeight="1" x14ac:dyDescent="0.25">
      <c r="O239" s="1280" t="s">
        <v>314</v>
      </c>
      <c r="P239" s="1280"/>
      <c r="Q239" s="1171" t="s">
        <v>436</v>
      </c>
      <c r="R239" s="1172"/>
      <c r="S239" s="1172"/>
      <c r="T239" s="1172"/>
      <c r="U239" s="1172"/>
      <c r="V239" s="1172"/>
      <c r="W239" s="1172"/>
      <c r="X239" s="1172"/>
      <c r="Y239" s="1172"/>
      <c r="Z239" s="1172"/>
      <c r="AA239" s="1172"/>
      <c r="AB239" s="1173"/>
      <c r="AF239" s="1273" t="s">
        <v>317</v>
      </c>
      <c r="AG239" s="1273"/>
      <c r="AH239" s="1171" t="s">
        <v>441</v>
      </c>
      <c r="AI239" s="1172"/>
      <c r="AJ239" s="1172"/>
      <c r="AK239" s="1172"/>
      <c r="AL239" s="1172"/>
      <c r="AM239" s="1172"/>
      <c r="AN239" s="1172"/>
      <c r="AO239" s="1172"/>
      <c r="AP239" s="1173"/>
    </row>
    <row r="240" spans="2:42" ht="30" customHeight="1" thickBot="1" x14ac:dyDescent="0.3">
      <c r="O240" s="1280"/>
      <c r="P240" s="1280"/>
      <c r="Q240" s="1174"/>
      <c r="R240" s="1175"/>
      <c r="S240" s="1175"/>
      <c r="T240" s="1175"/>
      <c r="U240" s="1175"/>
      <c r="V240" s="1175"/>
      <c r="W240" s="1175"/>
      <c r="X240" s="1175"/>
      <c r="Y240" s="1175"/>
      <c r="Z240" s="1175"/>
      <c r="AA240" s="1175"/>
      <c r="AB240" s="1176"/>
      <c r="AF240" s="1273"/>
      <c r="AG240" s="1273"/>
      <c r="AH240" s="1174"/>
      <c r="AI240" s="1175"/>
      <c r="AJ240" s="1175"/>
      <c r="AK240" s="1175"/>
      <c r="AL240" s="1175"/>
      <c r="AM240" s="1175"/>
      <c r="AN240" s="1175"/>
      <c r="AO240" s="1175"/>
      <c r="AP240" s="1176"/>
    </row>
    <row r="241" spans="1:42" ht="17.25" customHeight="1" thickBot="1" x14ac:dyDescent="0.3">
      <c r="O241" s="1275" t="s">
        <v>386</v>
      </c>
      <c r="P241" s="1276"/>
      <c r="Q241" s="1277" t="s">
        <v>437</v>
      </c>
      <c r="R241" s="1278"/>
      <c r="S241" s="1278"/>
      <c r="T241" s="1278"/>
      <c r="U241" s="1278"/>
      <c r="V241" s="1278"/>
      <c r="W241" s="1278"/>
      <c r="X241" s="1278"/>
      <c r="Y241" s="1278"/>
      <c r="Z241" s="1278"/>
      <c r="AA241" s="1278"/>
      <c r="AB241" s="1279"/>
    </row>
    <row r="242" spans="1:42" ht="30" customHeight="1" thickBot="1" x14ac:dyDescent="0.3">
      <c r="AF242" s="1270" t="s">
        <v>318</v>
      </c>
      <c r="AG242" s="1270"/>
      <c r="AH242" s="1171" t="s">
        <v>442</v>
      </c>
      <c r="AI242" s="1172"/>
      <c r="AJ242" s="1172"/>
      <c r="AK242" s="1172"/>
      <c r="AL242" s="1172"/>
      <c r="AM242" s="1172"/>
      <c r="AN242" s="1172"/>
      <c r="AO242" s="1172"/>
      <c r="AP242" s="1173"/>
    </row>
    <row r="243" spans="1:42" ht="30" customHeight="1" thickBot="1" x14ac:dyDescent="0.3">
      <c r="O243" s="1169" t="s">
        <v>315</v>
      </c>
      <c r="P243" s="1169"/>
      <c r="Q243" s="1171" t="s">
        <v>438</v>
      </c>
      <c r="R243" s="1172"/>
      <c r="S243" s="1172"/>
      <c r="T243" s="1172"/>
      <c r="U243" s="1172"/>
      <c r="V243" s="1172"/>
      <c r="W243" s="1172"/>
      <c r="X243" s="1172"/>
      <c r="Y243" s="1172"/>
      <c r="Z243" s="1172"/>
      <c r="AA243" s="1172"/>
      <c r="AB243" s="1173"/>
      <c r="AF243" s="1270"/>
      <c r="AG243" s="1270"/>
      <c r="AH243" s="1174"/>
      <c r="AI243" s="1175"/>
      <c r="AJ243" s="1175"/>
      <c r="AK243" s="1175"/>
      <c r="AL243" s="1175"/>
      <c r="AM243" s="1175"/>
      <c r="AN243" s="1175"/>
      <c r="AO243" s="1175"/>
      <c r="AP243" s="1176"/>
    </row>
    <row r="244" spans="1:42" ht="16.5" customHeight="1" thickBot="1" x14ac:dyDescent="0.3">
      <c r="O244" s="1169"/>
      <c r="P244" s="1169"/>
      <c r="Q244" s="1179"/>
      <c r="R244" s="1180"/>
      <c r="S244" s="1180"/>
      <c r="T244" s="1180"/>
      <c r="U244" s="1180"/>
      <c r="V244" s="1180"/>
      <c r="W244" s="1180"/>
      <c r="X244" s="1180"/>
      <c r="Y244" s="1180"/>
      <c r="Z244" s="1180"/>
      <c r="AA244" s="1180"/>
      <c r="AB244" s="1181"/>
    </row>
    <row r="245" spans="1:42" ht="26.25" customHeight="1" x14ac:dyDescent="0.25">
      <c r="Q245" s="1179"/>
      <c r="R245" s="1180"/>
      <c r="S245" s="1180"/>
      <c r="T245" s="1180"/>
      <c r="U245" s="1180"/>
      <c r="V245" s="1180"/>
      <c r="W245" s="1180"/>
      <c r="X245" s="1180"/>
      <c r="Y245" s="1180"/>
      <c r="Z245" s="1180"/>
      <c r="AA245" s="1180"/>
      <c r="AB245" s="1181"/>
      <c r="AF245" s="1271" t="s">
        <v>443</v>
      </c>
      <c r="AG245" s="1271"/>
      <c r="AH245" s="1171" t="s">
        <v>444</v>
      </c>
      <c r="AI245" s="1172"/>
      <c r="AJ245" s="1172"/>
      <c r="AK245" s="1172"/>
      <c r="AL245" s="1172"/>
      <c r="AM245" s="1172"/>
      <c r="AN245" s="1172"/>
      <c r="AO245" s="1172"/>
      <c r="AP245" s="1173"/>
    </row>
    <row r="246" spans="1:42" ht="27.75" customHeight="1" thickBot="1" x14ac:dyDescent="0.3">
      <c r="Q246" s="1179"/>
      <c r="R246" s="1180"/>
      <c r="S246" s="1180"/>
      <c r="T246" s="1180"/>
      <c r="U246" s="1180"/>
      <c r="V246" s="1180"/>
      <c r="W246" s="1180"/>
      <c r="X246" s="1180"/>
      <c r="Y246" s="1180"/>
      <c r="Z246" s="1180"/>
      <c r="AA246" s="1180"/>
      <c r="AB246" s="1181"/>
      <c r="AF246" s="1271"/>
      <c r="AG246" s="1271"/>
      <c r="AH246" s="1174"/>
      <c r="AI246" s="1175"/>
      <c r="AJ246" s="1175"/>
      <c r="AK246" s="1175"/>
      <c r="AL246" s="1175"/>
      <c r="AM246" s="1175"/>
      <c r="AN246" s="1175"/>
      <c r="AO246" s="1175"/>
      <c r="AP246" s="1176"/>
    </row>
    <row r="247" spans="1:42" ht="27.75" customHeight="1" thickBot="1" x14ac:dyDescent="0.3">
      <c r="Q247" s="1174"/>
      <c r="R247" s="1175"/>
      <c r="S247" s="1175"/>
      <c r="T247" s="1175"/>
      <c r="U247" s="1175"/>
      <c r="V247" s="1175"/>
      <c r="W247" s="1175"/>
      <c r="X247" s="1175"/>
      <c r="Y247" s="1175"/>
      <c r="Z247" s="1175"/>
      <c r="AA247" s="1175"/>
      <c r="AB247" s="1176"/>
    </row>
    <row r="248" spans="1:42" ht="27.75" customHeight="1" x14ac:dyDescent="0.25">
      <c r="O248" s="1274" t="s">
        <v>386</v>
      </c>
      <c r="P248" s="1274"/>
      <c r="Q248" s="1235" t="s">
        <v>439</v>
      </c>
      <c r="R248" s="1172"/>
      <c r="S248" s="1172"/>
      <c r="T248" s="1172"/>
      <c r="U248" s="1172"/>
      <c r="V248" s="1172"/>
      <c r="W248" s="1172"/>
      <c r="X248" s="1172"/>
      <c r="Y248" s="1172"/>
      <c r="Z248" s="1172"/>
      <c r="AA248" s="1172"/>
      <c r="AB248" s="1236"/>
    </row>
    <row r="249" spans="1:42" ht="24" customHeight="1" x14ac:dyDescent="0.25">
      <c r="O249" s="1274"/>
      <c r="P249" s="1274"/>
      <c r="Q249" s="1237"/>
      <c r="R249" s="1238"/>
      <c r="S249" s="1238"/>
      <c r="T249" s="1238"/>
      <c r="U249" s="1238"/>
      <c r="V249" s="1238"/>
      <c r="W249" s="1238"/>
      <c r="X249" s="1238"/>
      <c r="Y249" s="1238"/>
      <c r="Z249" s="1238"/>
      <c r="AA249" s="1238"/>
      <c r="AB249" s="1239"/>
    </row>
    <row r="250" spans="1:42" ht="24" customHeight="1" x14ac:dyDescent="0.25"/>
    <row r="251" spans="1:42" ht="15.75" thickBot="1" x14ac:dyDescent="0.3"/>
    <row r="252" spans="1:42" x14ac:dyDescent="0.25">
      <c r="A252" s="1202" t="s">
        <v>319</v>
      </c>
      <c r="B252" s="1203"/>
      <c r="C252" s="1203"/>
      <c r="D252" s="1203"/>
      <c r="E252" s="1203"/>
      <c r="F252" s="1203"/>
      <c r="G252" s="1203"/>
      <c r="H252" s="1203"/>
      <c r="I252" s="1203"/>
      <c r="J252" s="1203"/>
      <c r="K252" s="1203"/>
      <c r="L252" s="1203"/>
      <c r="M252" s="1203"/>
      <c r="N252" s="1203"/>
      <c r="O252" s="1203"/>
      <c r="P252" s="1204"/>
    </row>
    <row r="253" spans="1:42" x14ac:dyDescent="0.25">
      <c r="A253" s="1205"/>
      <c r="B253" s="1206"/>
      <c r="C253" s="1206"/>
      <c r="D253" s="1206"/>
      <c r="E253" s="1206"/>
      <c r="F253" s="1206"/>
      <c r="G253" s="1206"/>
      <c r="H253" s="1206"/>
      <c r="I253" s="1206"/>
      <c r="J253" s="1206"/>
      <c r="K253" s="1206"/>
      <c r="L253" s="1206"/>
      <c r="M253" s="1206"/>
      <c r="N253" s="1206"/>
      <c r="O253" s="1206"/>
      <c r="P253" s="1207"/>
    </row>
    <row r="254" spans="1:42" x14ac:dyDescent="0.25">
      <c r="A254" s="1205"/>
      <c r="B254" s="1206"/>
      <c r="C254" s="1206"/>
      <c r="D254" s="1206"/>
      <c r="E254" s="1206"/>
      <c r="F254" s="1206"/>
      <c r="G254" s="1206"/>
      <c r="H254" s="1206"/>
      <c r="I254" s="1206"/>
      <c r="J254" s="1206"/>
      <c r="K254" s="1206"/>
      <c r="L254" s="1206"/>
      <c r="M254" s="1206"/>
      <c r="N254" s="1206"/>
      <c r="O254" s="1206"/>
      <c r="P254" s="1207"/>
    </row>
    <row r="255" spans="1:42" x14ac:dyDescent="0.25">
      <c r="A255" s="1205"/>
      <c r="B255" s="1206"/>
      <c r="C255" s="1206"/>
      <c r="D255" s="1206"/>
      <c r="E255" s="1206"/>
      <c r="F255" s="1206"/>
      <c r="G255" s="1206"/>
      <c r="H255" s="1206"/>
      <c r="I255" s="1206"/>
      <c r="J255" s="1206"/>
      <c r="K255" s="1206"/>
      <c r="L255" s="1206"/>
      <c r="M255" s="1206"/>
      <c r="N255" s="1206"/>
      <c r="O255" s="1206"/>
      <c r="P255" s="1207"/>
    </row>
    <row r="256" spans="1:42" ht="15.75" thickBot="1" x14ac:dyDescent="0.3">
      <c r="A256" s="1208"/>
      <c r="B256" s="1209"/>
      <c r="C256" s="1209"/>
      <c r="D256" s="1209"/>
      <c r="E256" s="1209"/>
      <c r="F256" s="1209"/>
      <c r="G256" s="1209"/>
      <c r="H256" s="1209"/>
      <c r="I256" s="1209"/>
      <c r="J256" s="1209"/>
      <c r="K256" s="1209"/>
      <c r="L256" s="1209"/>
      <c r="M256" s="1209"/>
      <c r="N256" s="1209"/>
      <c r="O256" s="1209"/>
      <c r="P256" s="1210"/>
    </row>
    <row r="257" spans="1:16" ht="15" customHeight="1" x14ac:dyDescent="0.25">
      <c r="A257" s="1211" t="s">
        <v>329</v>
      </c>
      <c r="B257" s="1211"/>
      <c r="C257" s="1211"/>
      <c r="D257" s="1211"/>
      <c r="E257" s="1211"/>
      <c r="F257" s="1211"/>
      <c r="G257" s="1211"/>
      <c r="H257" s="1211"/>
      <c r="I257" s="1211"/>
      <c r="J257" s="1211"/>
      <c r="K257" s="1211"/>
      <c r="L257" s="1211"/>
      <c r="M257" s="1211"/>
      <c r="N257" s="1211"/>
      <c r="O257" s="1211"/>
      <c r="P257" s="1211"/>
    </row>
    <row r="258" spans="1:16" ht="15" customHeight="1" x14ac:dyDescent="0.25">
      <c r="A258" s="1211"/>
      <c r="B258" s="1211"/>
      <c r="C258" s="1211"/>
      <c r="D258" s="1211"/>
      <c r="E258" s="1211"/>
      <c r="F258" s="1211"/>
      <c r="G258" s="1211"/>
      <c r="H258" s="1211"/>
      <c r="I258" s="1211"/>
      <c r="J258" s="1211"/>
      <c r="K258" s="1211"/>
      <c r="L258" s="1211"/>
      <c r="M258" s="1211"/>
      <c r="N258" s="1211"/>
      <c r="O258" s="1211"/>
      <c r="P258" s="1211"/>
    </row>
    <row r="287" spans="2:28" ht="15.75" customHeight="1" thickBot="1" x14ac:dyDescent="0.3"/>
    <row r="288" spans="2:28" ht="15.75" customHeight="1" x14ac:dyDescent="0.25">
      <c r="B288" s="1212" t="s">
        <v>313</v>
      </c>
      <c r="C288" s="1264" t="s">
        <v>446</v>
      </c>
      <c r="D288" s="1265"/>
      <c r="E288" s="1265"/>
      <c r="F288" s="1265"/>
      <c r="G288" s="1265"/>
      <c r="H288" s="1265"/>
      <c r="I288" s="1265"/>
      <c r="J288" s="1266"/>
      <c r="T288" s="1213" t="s">
        <v>410</v>
      </c>
      <c r="U288" s="1171" t="s">
        <v>447</v>
      </c>
      <c r="V288" s="1172"/>
      <c r="W288" s="1172"/>
      <c r="X288" s="1172"/>
      <c r="Y288" s="1172"/>
      <c r="Z288" s="1172"/>
      <c r="AA288" s="1172"/>
      <c r="AB288" s="1173"/>
    </row>
    <row r="289" spans="2:28" ht="33" customHeight="1" thickBot="1" x14ac:dyDescent="0.3">
      <c r="B289" s="1212"/>
      <c r="C289" s="1267"/>
      <c r="D289" s="1268"/>
      <c r="E289" s="1268"/>
      <c r="F289" s="1268"/>
      <c r="G289" s="1268"/>
      <c r="H289" s="1268"/>
      <c r="I289" s="1268"/>
      <c r="J289" s="1269"/>
      <c r="T289" s="1214"/>
      <c r="U289" s="1179"/>
      <c r="V289" s="1180"/>
      <c r="W289" s="1180"/>
      <c r="X289" s="1180"/>
      <c r="Y289" s="1180"/>
      <c r="Z289" s="1180"/>
      <c r="AA289" s="1180"/>
      <c r="AB289" s="1181"/>
    </row>
    <row r="290" spans="2:28" ht="31.5" customHeight="1" thickBot="1" x14ac:dyDescent="0.3">
      <c r="U290" s="1174"/>
      <c r="V290" s="1175"/>
      <c r="W290" s="1175"/>
      <c r="X290" s="1175"/>
      <c r="Y290" s="1175"/>
      <c r="Z290" s="1175"/>
      <c r="AA290" s="1175"/>
      <c r="AB290" s="1176"/>
    </row>
    <row r="291" spans="2:28" ht="15.75" thickBot="1" x14ac:dyDescent="0.3"/>
    <row r="292" spans="2:28" ht="22.5" customHeight="1" x14ac:dyDescent="0.25">
      <c r="T292" s="1213" t="s">
        <v>412</v>
      </c>
      <c r="U292" s="1171" t="s">
        <v>448</v>
      </c>
      <c r="V292" s="1172"/>
      <c r="W292" s="1172"/>
      <c r="X292" s="1172"/>
      <c r="Y292" s="1172"/>
      <c r="Z292" s="1172"/>
      <c r="AA292" s="1172"/>
      <c r="AB292" s="1173"/>
    </row>
    <row r="293" spans="2:28" ht="22.5" customHeight="1" thickBot="1" x14ac:dyDescent="0.3">
      <c r="T293" s="1214"/>
      <c r="U293" s="1174"/>
      <c r="V293" s="1175"/>
      <c r="W293" s="1175"/>
      <c r="X293" s="1175"/>
      <c r="Y293" s="1175"/>
      <c r="Z293" s="1175"/>
      <c r="AA293" s="1175"/>
      <c r="AB293" s="1176"/>
    </row>
    <row r="294" spans="2:28" ht="15.75" thickBot="1" x14ac:dyDescent="0.3"/>
    <row r="295" spans="2:28" ht="15" customHeight="1" x14ac:dyDescent="0.25">
      <c r="T295" s="1213" t="s">
        <v>415</v>
      </c>
      <c r="U295" s="1171" t="s">
        <v>449</v>
      </c>
      <c r="V295" s="1172"/>
      <c r="W295" s="1172"/>
      <c r="X295" s="1172"/>
      <c r="Y295" s="1172"/>
      <c r="Z295" s="1172"/>
      <c r="AA295" s="1172"/>
      <c r="AB295" s="1173"/>
    </row>
    <row r="296" spans="2:28" ht="30.75" customHeight="1" x14ac:dyDescent="0.25">
      <c r="T296" s="1214"/>
      <c r="U296" s="1179"/>
      <c r="V296" s="1180"/>
      <c r="W296" s="1180"/>
      <c r="X296" s="1180"/>
      <c r="Y296" s="1180"/>
      <c r="Z296" s="1180"/>
      <c r="AA296" s="1180"/>
      <c r="AB296" s="1181"/>
    </row>
    <row r="297" spans="2:28" ht="30.75" customHeight="1" thickBot="1" x14ac:dyDescent="0.3">
      <c r="U297" s="1174"/>
      <c r="V297" s="1175"/>
      <c r="W297" s="1175"/>
      <c r="X297" s="1175"/>
      <c r="Y297" s="1175"/>
      <c r="Z297" s="1175"/>
      <c r="AA297" s="1175"/>
      <c r="AB297" s="1176"/>
    </row>
  </sheetData>
  <sheetProtection algorithmName="SHA-512" hashValue="LTbhrQGVuCCLrEAzEIkTlGSRoAGv8+FPnOO0RZHZe0iySbjNtwNFlxGQMAaOkv/T9DST1TxDB1vGkHG2azUQ9A==" saltValue="N3cp5o7jQOQAnOgxuhScww==" spinCount="100000" sheet="1" formatCells="0" formatColumns="0" formatRows="0"/>
  <mergeCells count="116">
    <mergeCell ref="T295:T296"/>
    <mergeCell ref="U295:AB297"/>
    <mergeCell ref="C288:J289"/>
    <mergeCell ref="U288:AB290"/>
    <mergeCell ref="T292:T293"/>
    <mergeCell ref="U292:AB293"/>
    <mergeCell ref="AF242:AG243"/>
    <mergeCell ref="AF245:AG246"/>
    <mergeCell ref="AH236:AP237"/>
    <mergeCell ref="AH239:AP240"/>
    <mergeCell ref="AH242:AP243"/>
    <mergeCell ref="AH245:AP246"/>
    <mergeCell ref="AF236:AG237"/>
    <mergeCell ref="AF239:AG240"/>
    <mergeCell ref="O243:P244"/>
    <mergeCell ref="Q236:AB237"/>
    <mergeCell ref="Q239:AB240"/>
    <mergeCell ref="Q243:AB247"/>
    <mergeCell ref="O248:P249"/>
    <mergeCell ref="Q248:AB249"/>
    <mergeCell ref="O241:P241"/>
    <mergeCell ref="Q241:AB241"/>
    <mergeCell ref="O239:P240"/>
    <mergeCell ref="O236:P237"/>
    <mergeCell ref="AM181:AU182"/>
    <mergeCell ref="AL184:AL186"/>
    <mergeCell ref="AM184:AU188"/>
    <mergeCell ref="T192:T193"/>
    <mergeCell ref="U192:AE195"/>
    <mergeCell ref="T197:T198"/>
    <mergeCell ref="U197:AE200"/>
    <mergeCell ref="B181:B182"/>
    <mergeCell ref="U178:AE179"/>
    <mergeCell ref="T183:T184"/>
    <mergeCell ref="C178:L179"/>
    <mergeCell ref="C181:L182"/>
    <mergeCell ref="AY169:BH170"/>
    <mergeCell ref="AY168:BH168"/>
    <mergeCell ref="AY171:BH172"/>
    <mergeCell ref="AY166:BH167"/>
    <mergeCell ref="AY165:BH165"/>
    <mergeCell ref="AY163:BH164"/>
    <mergeCell ref="AY147:BC148"/>
    <mergeCell ref="AY162:BH162"/>
    <mergeCell ref="AY158:BH158"/>
    <mergeCell ref="AY149:BH157"/>
    <mergeCell ref="AY159:BH161"/>
    <mergeCell ref="CW71:CZ78"/>
    <mergeCell ref="A92:R93"/>
    <mergeCell ref="C129:U130"/>
    <mergeCell ref="B131:B132"/>
    <mergeCell ref="C131:U132"/>
    <mergeCell ref="BD97:BD98"/>
    <mergeCell ref="BE97:BP98"/>
    <mergeCell ref="BV83:CD84"/>
    <mergeCell ref="BU85:BU86"/>
    <mergeCell ref="BV85:CD86"/>
    <mergeCell ref="BE89:BP90"/>
    <mergeCell ref="BD92:BD93"/>
    <mergeCell ref="BE92:BP93"/>
    <mergeCell ref="BD95:BD96"/>
    <mergeCell ref="BE95:BP96"/>
    <mergeCell ref="BE83:BP84"/>
    <mergeCell ref="BE86:BP87"/>
    <mergeCell ref="BU83:BU84"/>
    <mergeCell ref="A252:P256"/>
    <mergeCell ref="A257:P258"/>
    <mergeCell ref="B288:B289"/>
    <mergeCell ref="T288:T289"/>
    <mergeCell ref="T178:T179"/>
    <mergeCell ref="A203:P207"/>
    <mergeCell ref="A208:P209"/>
    <mergeCell ref="B178:B179"/>
    <mergeCell ref="BD83:BD84"/>
    <mergeCell ref="B87:Q89"/>
    <mergeCell ref="B129:B130"/>
    <mergeCell ref="A136:P140"/>
    <mergeCell ref="C83:R84"/>
    <mergeCell ref="AL84:AL85"/>
    <mergeCell ref="AM84:AZ85"/>
    <mergeCell ref="BD86:BD87"/>
    <mergeCell ref="BD89:BD90"/>
    <mergeCell ref="T180:T181"/>
    <mergeCell ref="U180:AE181"/>
    <mergeCell ref="U183:AE190"/>
    <mergeCell ref="AM178:AU180"/>
    <mergeCell ref="AL178:AL180"/>
    <mergeCell ref="AL181:AL182"/>
    <mergeCell ref="B212:I237"/>
    <mergeCell ref="CJ83:CT84"/>
    <mergeCell ref="T34:T35"/>
    <mergeCell ref="U34:AQ35"/>
    <mergeCell ref="A51:R54"/>
    <mergeCell ref="B83:B84"/>
    <mergeCell ref="T83:T84"/>
    <mergeCell ref="U83:AH84"/>
    <mergeCell ref="T40:T41"/>
    <mergeCell ref="U40:AQ41"/>
    <mergeCell ref="T46:T47"/>
    <mergeCell ref="U46:AQ47"/>
    <mergeCell ref="T37:T38"/>
    <mergeCell ref="U37:AQ38"/>
    <mergeCell ref="A55:B56"/>
    <mergeCell ref="C55:L56"/>
    <mergeCell ref="A2:P5"/>
    <mergeCell ref="B32:B33"/>
    <mergeCell ref="C32:O33"/>
    <mergeCell ref="T32:T33"/>
    <mergeCell ref="U32:AQ33"/>
    <mergeCell ref="B35:B36"/>
    <mergeCell ref="C35:O42"/>
    <mergeCell ref="CI83:CI84"/>
    <mergeCell ref="T43:T44"/>
    <mergeCell ref="U43:AQ44"/>
    <mergeCell ref="AL82:AL83"/>
    <mergeCell ref="AM82:AZ83"/>
  </mergeCells>
  <pageMargins left="0.7" right="0.7" top="0.75" bottom="0.75" header="0.3" footer="0.3"/>
  <pageSetup scale="74" orientation="landscape" r:id="rId1"/>
  <headerFooter>
    <oddFooter>&amp;L_x000D_&amp;1#&amp;"Aptos"&amp;12&amp;K000000 Confidential</oddFooter>
  </headerFooter>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B9EA5-9D2E-4E53-91B0-DCF3B5A54398}">
  <sheetPr codeName="Sheet1">
    <pageSetUpPr fitToPage="1"/>
  </sheetPr>
  <dimension ref="A1:SF146"/>
  <sheetViews>
    <sheetView topLeftCell="B1" zoomScale="85" zoomScaleNormal="85" zoomScaleSheetLayoutView="82" workbookViewId="0">
      <selection activeCell="B2" sqref="B2"/>
    </sheetView>
  </sheetViews>
  <sheetFormatPr defaultRowHeight="15" x14ac:dyDescent="0.25"/>
  <cols>
    <col min="1" max="1" width="9" hidden="1" customWidth="1"/>
    <col min="2" max="2" width="6.7109375" customWidth="1"/>
    <col min="3" max="3" width="4.28515625" style="6" customWidth="1"/>
    <col min="4" max="4" width="7.7109375" style="6" customWidth="1"/>
    <col min="5" max="5" width="7.42578125" style="83" customWidth="1"/>
    <col min="6" max="6" width="5.42578125" style="6" customWidth="1"/>
    <col min="7" max="7" width="1.42578125" style="6" customWidth="1"/>
    <col min="8" max="8" width="8" style="6" bestFit="1" customWidth="1"/>
    <col min="9" max="9" width="5.28515625" style="6" bestFit="1" customWidth="1"/>
    <col min="10" max="10" width="8.85546875" style="6" customWidth="1"/>
    <col min="11" max="11" width="5.28515625" style="6" bestFit="1" customWidth="1"/>
    <col min="12" max="12" width="7" style="6" customWidth="1"/>
    <col min="13" max="13" width="5.42578125" style="6" bestFit="1" customWidth="1"/>
    <col min="14" max="14" width="7.7109375" style="6" hidden="1" customWidth="1"/>
    <col min="15" max="15" width="11" style="6" customWidth="1"/>
    <col min="16" max="16" width="9" style="6" customWidth="1"/>
    <col min="17" max="17" width="10.5703125" style="6" customWidth="1"/>
    <col min="18" max="18" width="9.140625" style="6" customWidth="1"/>
    <col min="19" max="19" width="9.7109375" style="6" customWidth="1"/>
    <col min="20" max="20" width="8.85546875" style="6" bestFit="1" customWidth="1"/>
    <col min="21" max="21" width="8.7109375" style="6" customWidth="1"/>
    <col min="22" max="22" width="7.42578125" style="6" hidden="1" customWidth="1"/>
    <col min="23" max="23" width="7.28515625" style="6" hidden="1" customWidth="1"/>
    <col min="24" max="24" width="8.140625" style="6" customWidth="1"/>
    <col min="25" max="25" width="10.5703125" style="24" bestFit="1" customWidth="1"/>
    <col min="26" max="26" width="9.42578125" style="24" bestFit="1" customWidth="1"/>
    <col min="27" max="27" width="7.42578125" style="24" hidden="1" customWidth="1"/>
    <col min="28" max="28" width="7.5703125" style="7" hidden="1" customWidth="1"/>
    <col min="29" max="29" width="8.28515625" style="7" bestFit="1" customWidth="1"/>
    <col min="30" max="30" width="10.140625" customWidth="1"/>
    <col min="31" max="31" width="11.140625" bestFit="1" customWidth="1"/>
    <col min="32" max="32" width="11.28515625" customWidth="1"/>
    <col min="33" max="33" width="9.140625" bestFit="1" customWidth="1"/>
    <col min="34" max="34" width="12.7109375" hidden="1" customWidth="1"/>
    <col min="35" max="35" width="13.5703125" customWidth="1"/>
    <col min="36" max="36" width="11.7109375" style="7" customWidth="1"/>
    <col min="37" max="37" width="8.7109375" style="7" customWidth="1"/>
    <col min="38" max="38" width="10.7109375" style="7" customWidth="1"/>
    <col min="39" max="39" width="11.42578125" style="7" customWidth="1"/>
    <col min="40" max="40" width="12" customWidth="1"/>
    <col min="41" max="41" width="11.28515625" hidden="1" customWidth="1"/>
    <col min="42" max="42" width="9.5703125" customWidth="1"/>
    <col min="43" max="43" width="8.28515625" style="5" hidden="1" customWidth="1"/>
    <col min="44" max="44" width="13.7109375" customWidth="1"/>
    <col min="45" max="45" width="10.5703125" customWidth="1"/>
  </cols>
  <sheetData>
    <row r="1" spans="2:91" ht="39.75" customHeight="1" thickBot="1" x14ac:dyDescent="0.35">
      <c r="B1" s="1282" t="s">
        <v>0</v>
      </c>
      <c r="C1" s="1282"/>
      <c r="D1" s="1282"/>
      <c r="E1" s="1282"/>
      <c r="F1" s="1282"/>
      <c r="G1" s="1282"/>
      <c r="H1" s="1282"/>
      <c r="I1" s="1282"/>
      <c r="J1" s="1282"/>
      <c r="K1" s="1282"/>
      <c r="L1" s="1282"/>
      <c r="M1" s="1282"/>
      <c r="N1" s="1282"/>
      <c r="O1" s="1282"/>
      <c r="P1" s="1282"/>
      <c r="Q1" s="1282"/>
      <c r="R1" s="1282"/>
      <c r="S1" s="1282"/>
      <c r="T1" s="1282"/>
      <c r="U1" s="1282"/>
      <c r="V1" s="1282"/>
      <c r="W1" s="1282"/>
      <c r="X1" s="1282"/>
      <c r="Y1" s="1282"/>
      <c r="Z1" s="1282"/>
      <c r="AA1" s="1282"/>
      <c r="AB1" s="1282"/>
      <c r="AC1" s="1282"/>
      <c r="AD1" s="1282"/>
      <c r="AE1" s="1282"/>
      <c r="AF1" s="1282"/>
      <c r="AG1" s="1282"/>
      <c r="AH1" s="1282"/>
      <c r="AI1" s="1282"/>
      <c r="AJ1" s="1282"/>
      <c r="AK1" s="1282"/>
      <c r="AL1" s="1282"/>
      <c r="AM1" s="1282"/>
      <c r="AN1" s="1282"/>
      <c r="AO1" s="1282"/>
      <c r="AP1" s="1282"/>
      <c r="AQ1" s="1282"/>
      <c r="AR1" s="1282"/>
      <c r="AS1" s="1283"/>
      <c r="AT1" s="521"/>
      <c r="AU1" s="521"/>
      <c r="AV1" s="521"/>
      <c r="AW1" s="521"/>
      <c r="AX1" s="521"/>
      <c r="AY1" s="521"/>
      <c r="AZ1" s="521"/>
      <c r="BA1" s="521"/>
      <c r="BB1" s="521"/>
      <c r="BC1" s="521"/>
      <c r="BD1" s="521"/>
      <c r="BE1" s="521"/>
      <c r="BF1" s="521"/>
      <c r="BG1" s="521"/>
      <c r="BH1" s="521"/>
      <c r="BI1" s="521"/>
      <c r="BJ1" s="521"/>
      <c r="BK1" s="521"/>
      <c r="BL1" s="524"/>
      <c r="BM1" s="533"/>
      <c r="BN1" s="533"/>
      <c r="BO1" s="533"/>
      <c r="BP1" s="533"/>
      <c r="BQ1" s="533"/>
      <c r="BR1" s="533"/>
      <c r="BS1" s="533"/>
      <c r="BT1" s="533"/>
      <c r="BU1" s="533"/>
      <c r="BV1" s="533"/>
      <c r="BW1" s="533"/>
      <c r="BX1" s="533"/>
      <c r="BY1" s="533"/>
      <c r="BZ1" s="533"/>
      <c r="CA1" s="533"/>
      <c r="CB1" s="533"/>
      <c r="CC1" s="533"/>
      <c r="CD1" s="533"/>
      <c r="CE1" s="533"/>
      <c r="CF1" s="533"/>
      <c r="CG1" s="533"/>
      <c r="CH1" s="533"/>
      <c r="CI1" s="533"/>
      <c r="CJ1" s="533"/>
      <c r="CK1" s="533"/>
      <c r="CL1" s="533"/>
      <c r="CM1" s="533"/>
    </row>
    <row r="2" spans="2:91" ht="39.75" customHeight="1" thickBot="1" x14ac:dyDescent="0.35">
      <c r="B2" s="510"/>
      <c r="C2" s="1"/>
      <c r="D2" s="558"/>
      <c r="E2" s="558"/>
      <c r="F2" s="602"/>
      <c r="G2" s="1"/>
      <c r="H2" s="602"/>
      <c r="I2" s="602"/>
      <c r="J2" s="623"/>
      <c r="K2" s="624"/>
      <c r="L2" s="625"/>
      <c r="M2" s="626"/>
      <c r="N2" s="1"/>
      <c r="O2" s="803"/>
      <c r="P2" s="626"/>
      <c r="Q2" s="626"/>
      <c r="R2" s="1"/>
      <c r="S2" s="626"/>
      <c r="T2" s="626"/>
      <c r="U2" s="627"/>
      <c r="V2" s="788"/>
      <c r="W2" s="789"/>
      <c r="X2" s="785"/>
      <c r="Y2" s="626"/>
      <c r="Z2" s="786"/>
      <c r="AA2" s="787"/>
      <c r="AB2" s="628"/>
      <c r="AC2" s="628"/>
      <c r="AD2" s="628"/>
      <c r="AE2" s="628"/>
      <c r="AF2" s="628"/>
      <c r="AG2" s="628"/>
      <c r="AH2" s="628"/>
      <c r="AI2" s="628"/>
      <c r="AJ2" s="554"/>
      <c r="AK2" s="554"/>
      <c r="AL2" s="628"/>
      <c r="AM2" s="628"/>
      <c r="AN2" s="628"/>
      <c r="AO2" s="628"/>
      <c r="AP2" s="628"/>
      <c r="AQ2" s="628"/>
      <c r="AS2" s="517"/>
      <c r="AT2" s="521"/>
      <c r="AU2" s="521"/>
      <c r="AV2" s="521"/>
      <c r="AW2" s="521"/>
      <c r="AX2" s="521"/>
      <c r="AY2" s="521"/>
      <c r="AZ2" s="521"/>
      <c r="BA2" s="521"/>
      <c r="BB2" s="521"/>
      <c r="BC2" s="521"/>
      <c r="BD2" s="521"/>
      <c r="BE2" s="521"/>
      <c r="BF2" s="521"/>
      <c r="BG2" s="521"/>
      <c r="BH2" s="521"/>
      <c r="BI2" s="521"/>
      <c r="BJ2" s="521"/>
      <c r="BK2" s="521"/>
      <c r="BL2" s="524"/>
      <c r="BM2" s="533"/>
      <c r="BN2" s="533"/>
      <c r="BO2" s="533"/>
      <c r="BP2" s="533"/>
      <c r="BQ2" s="533"/>
      <c r="BR2" s="533"/>
      <c r="BS2" s="533"/>
      <c r="BT2" s="533"/>
      <c r="BU2" s="533"/>
      <c r="BV2" s="533"/>
      <c r="BW2" s="533"/>
      <c r="BX2" s="533"/>
      <c r="BY2" s="533"/>
      <c r="BZ2" s="533"/>
      <c r="CA2" s="533"/>
      <c r="CB2" s="533"/>
      <c r="CC2" s="533"/>
      <c r="CD2" s="533"/>
      <c r="CE2" s="533"/>
      <c r="CF2" s="533"/>
      <c r="CG2" s="533"/>
      <c r="CH2" s="533"/>
      <c r="CI2" s="533"/>
      <c r="CJ2" s="533"/>
      <c r="CK2" s="533"/>
      <c r="CL2" s="533"/>
      <c r="CM2" s="533"/>
    </row>
    <row r="3" spans="2:91" ht="15.75" thickBot="1" x14ac:dyDescent="0.3">
      <c r="B3" s="1295" t="s">
        <v>1</v>
      </c>
      <c r="C3" s="1295"/>
      <c r="D3" s="1295"/>
      <c r="E3" s="1295"/>
      <c r="F3" s="1288"/>
      <c r="G3" s="1288"/>
      <c r="H3" s="1288"/>
      <c r="I3" s="1288"/>
      <c r="J3" s="1288"/>
      <c r="K3" s="587"/>
      <c r="L3" s="1298" t="s">
        <v>136</v>
      </c>
      <c r="M3" s="1296"/>
      <c r="N3" s="1296"/>
      <c r="O3" s="1296"/>
      <c r="P3" s="1296"/>
      <c r="Q3" s="1303"/>
      <c r="R3" s="1303"/>
      <c r="S3" s="1303"/>
      <c r="T3" s="1303"/>
      <c r="U3" s="1303"/>
      <c r="V3" s="1303"/>
      <c r="W3" s="1303"/>
      <c r="X3" s="1303"/>
      <c r="Y3" s="1303"/>
      <c r="Z3" s="595"/>
      <c r="AA3" s="783"/>
      <c r="AB3" s="556"/>
      <c r="AC3" s="556"/>
      <c r="AD3" s="559"/>
      <c r="AE3" s="521"/>
      <c r="AF3" s="521"/>
      <c r="AG3" s="560"/>
      <c r="AH3" s="560"/>
      <c r="AI3" s="559"/>
      <c r="AJ3" s="556"/>
      <c r="AK3" s="556"/>
      <c r="AL3" s="557"/>
      <c r="AM3" s="557"/>
      <c r="AN3" s="557"/>
      <c r="AO3" s="557"/>
      <c r="AP3" s="557"/>
      <c r="AQ3" s="561"/>
      <c r="AR3" s="549"/>
      <c r="AS3" s="523"/>
      <c r="AT3" s="521"/>
      <c r="AU3" s="521"/>
      <c r="AV3" s="521"/>
      <c r="AW3" s="521"/>
      <c r="AX3" s="521"/>
      <c r="AY3" s="521"/>
      <c r="AZ3" s="521"/>
      <c r="BA3" s="521"/>
      <c r="BB3" s="521"/>
      <c r="BC3" s="521"/>
      <c r="BD3" s="521"/>
      <c r="BE3" s="521"/>
      <c r="BF3" s="521"/>
      <c r="BG3" s="521"/>
      <c r="BH3" s="521"/>
      <c r="BI3" s="521"/>
      <c r="BJ3" s="521"/>
      <c r="BK3" s="521"/>
      <c r="BL3" s="524"/>
      <c r="BM3" s="533"/>
      <c r="BN3" s="533"/>
      <c r="BO3" s="533"/>
      <c r="BP3" s="533"/>
      <c r="BQ3" s="533"/>
      <c r="BR3" s="533"/>
      <c r="BS3" s="533"/>
      <c r="BT3" s="533"/>
      <c r="BU3" s="533"/>
      <c r="BV3" s="533"/>
      <c r="BW3" s="533"/>
      <c r="BX3" s="533"/>
      <c r="BY3" s="533"/>
      <c r="BZ3" s="533"/>
      <c r="CA3" s="533"/>
      <c r="CB3" s="533"/>
      <c r="CC3" s="533"/>
      <c r="CD3" s="533"/>
      <c r="CE3" s="533"/>
      <c r="CF3" s="533"/>
      <c r="CG3" s="533"/>
      <c r="CH3" s="533"/>
      <c r="CI3" s="533"/>
      <c r="CJ3" s="533"/>
      <c r="CK3" s="533"/>
      <c r="CL3" s="533"/>
      <c r="CM3" s="533"/>
    </row>
    <row r="4" spans="2:91" ht="13.5" customHeight="1" thickBot="1" x14ac:dyDescent="0.3">
      <c r="B4" s="1295" t="s">
        <v>2</v>
      </c>
      <c r="C4" s="1295"/>
      <c r="D4" s="1295"/>
      <c r="E4" s="1295"/>
      <c r="F4" s="1305"/>
      <c r="G4" s="1305"/>
      <c r="H4" s="1305"/>
      <c r="I4" s="1305"/>
      <c r="J4" s="1305"/>
      <c r="K4" s="587"/>
      <c r="L4" s="1307" t="s">
        <v>6</v>
      </c>
      <c r="M4" s="1295"/>
      <c r="N4" s="1295"/>
      <c r="O4" s="1295"/>
      <c r="P4" s="1295"/>
      <c r="Q4" s="1303"/>
      <c r="R4" s="1303"/>
      <c r="S4" s="1303"/>
      <c r="T4" s="1303"/>
      <c r="U4" s="1303"/>
      <c r="V4" s="1303"/>
      <c r="W4" s="1303"/>
      <c r="X4" s="1303"/>
      <c r="Y4" s="1303"/>
      <c r="Z4" s="542"/>
      <c r="AA4" s="814"/>
      <c r="AB4" s="556"/>
      <c r="AC4" s="556"/>
      <c r="AD4" s="562"/>
      <c r="AE4" s="521"/>
      <c r="AF4" s="521"/>
      <c r="AG4" s="562"/>
      <c r="AH4" s="562"/>
      <c r="AI4" s="562"/>
      <c r="AJ4" s="556"/>
      <c r="AK4" s="556"/>
      <c r="AL4" s="556"/>
      <c r="AM4" s="563"/>
      <c r="AN4" s="521"/>
      <c r="AO4" s="521"/>
      <c r="AP4" s="521"/>
      <c r="AQ4" s="564"/>
      <c r="AR4" s="556"/>
      <c r="AS4" s="523"/>
      <c r="AT4" s="521"/>
      <c r="AU4" s="521"/>
      <c r="AV4" s="521"/>
      <c r="AW4" s="521"/>
      <c r="AX4" s="521"/>
      <c r="AY4" s="521"/>
      <c r="AZ4" s="521"/>
      <c r="BA4" s="521"/>
      <c r="BB4" s="521"/>
      <c r="BC4" s="521"/>
      <c r="BD4" s="521"/>
      <c r="BE4" s="521"/>
      <c r="BF4" s="521"/>
      <c r="BG4" s="521"/>
      <c r="BH4" s="521"/>
      <c r="BI4" s="521"/>
      <c r="BJ4" s="521"/>
      <c r="BK4" s="521"/>
      <c r="BL4" s="524"/>
      <c r="BM4" s="533"/>
      <c r="BN4" s="533"/>
      <c r="BO4" s="533"/>
      <c r="BP4" s="533"/>
      <c r="BQ4" s="533"/>
      <c r="BR4" s="533"/>
      <c r="BS4" s="533"/>
      <c r="BT4" s="533"/>
      <c r="BU4" s="533"/>
      <c r="BV4" s="533"/>
      <c r="BW4" s="533"/>
      <c r="BX4" s="533"/>
      <c r="BY4" s="533"/>
      <c r="BZ4" s="533"/>
      <c r="CA4" s="533"/>
      <c r="CB4" s="533"/>
      <c r="CC4" s="533"/>
      <c r="CD4" s="533"/>
      <c r="CE4" s="533"/>
      <c r="CF4" s="533"/>
      <c r="CG4" s="533"/>
      <c r="CH4" s="533"/>
      <c r="CI4" s="533"/>
      <c r="CJ4" s="533"/>
      <c r="CK4" s="533"/>
      <c r="CL4" s="533"/>
      <c r="CM4" s="533"/>
    </row>
    <row r="5" spans="2:91" ht="13.5" customHeight="1" thickBot="1" x14ac:dyDescent="0.3">
      <c r="B5" s="1296" t="s">
        <v>3</v>
      </c>
      <c r="C5" s="1296"/>
      <c r="D5" s="1296"/>
      <c r="E5" s="1296"/>
      <c r="F5" s="1306"/>
      <c r="G5" s="1306"/>
      <c r="H5" s="1306"/>
      <c r="I5" s="1306"/>
      <c r="J5" s="1306"/>
      <c r="L5" s="1307" t="s">
        <v>226</v>
      </c>
      <c r="M5" s="1295"/>
      <c r="N5" s="1295"/>
      <c r="O5" s="1295"/>
      <c r="P5" s="1295"/>
      <c r="Q5" s="1304"/>
      <c r="R5" s="1304"/>
      <c r="S5" s="1304"/>
      <c r="T5" s="1304"/>
      <c r="U5" s="1304"/>
      <c r="V5" s="1304"/>
      <c r="W5" s="1304"/>
      <c r="X5" s="1304"/>
      <c r="Y5" s="1304"/>
      <c r="Z5" s="813"/>
      <c r="AA5" s="812"/>
      <c r="AB5" s="781"/>
      <c r="AC5" s="556"/>
      <c r="AD5" s="562"/>
      <c r="AE5" s="521"/>
      <c r="AF5" s="521"/>
      <c r="AG5" s="562"/>
      <c r="AH5" s="562"/>
      <c r="AI5" s="562"/>
      <c r="AJ5" s="556"/>
      <c r="AK5" s="556"/>
      <c r="AL5" s="556"/>
      <c r="AM5" s="556"/>
      <c r="AO5" s="521"/>
      <c r="AP5" s="521"/>
      <c r="AQ5" s="565"/>
      <c r="AR5" s="593"/>
      <c r="AS5" s="521"/>
      <c r="AT5" s="521"/>
      <c r="AU5" s="521"/>
      <c r="AV5" s="521"/>
      <c r="AW5" s="521"/>
      <c r="AX5" s="521"/>
      <c r="AY5" s="521"/>
      <c r="AZ5" s="521"/>
      <c r="BA5" s="521"/>
      <c r="BB5" s="521"/>
      <c r="BC5" s="521"/>
      <c r="BD5" s="521"/>
      <c r="BE5" s="521"/>
      <c r="BF5" s="521"/>
      <c r="BG5" s="521"/>
      <c r="BH5" s="521"/>
      <c r="BI5" s="521"/>
      <c r="BJ5" s="521"/>
      <c r="BK5" s="521"/>
      <c r="BL5" s="524"/>
      <c r="BM5" s="533"/>
      <c r="BN5" s="533"/>
      <c r="BO5" s="533"/>
      <c r="BP5" s="533"/>
      <c r="BQ5" s="533"/>
      <c r="BR5" s="533"/>
      <c r="BS5" s="533"/>
      <c r="BT5" s="533"/>
      <c r="BU5" s="533"/>
      <c r="BV5" s="533"/>
      <c r="BW5" s="533"/>
      <c r="BX5" s="533"/>
      <c r="BY5" s="533"/>
      <c r="BZ5" s="533"/>
      <c r="CA5" s="533"/>
      <c r="CB5" s="533"/>
      <c r="CC5" s="533"/>
      <c r="CD5" s="533"/>
      <c r="CE5" s="533"/>
      <c r="CF5" s="533"/>
      <c r="CG5" s="533"/>
      <c r="CH5" s="533"/>
      <c r="CI5" s="533"/>
      <c r="CJ5" s="533"/>
      <c r="CK5" s="533"/>
      <c r="CL5" s="533"/>
      <c r="CM5" s="533"/>
    </row>
    <row r="6" spans="2:91" ht="15.75" thickBot="1" x14ac:dyDescent="0.3">
      <c r="C6" s="793"/>
      <c r="D6" s="521"/>
      <c r="E6" s="144"/>
      <c r="F6" s="629"/>
      <c r="G6" s="630"/>
      <c r="H6" s="631"/>
      <c r="I6" s="145"/>
      <c r="J6" s="632"/>
      <c r="K6" s="633"/>
      <c r="L6" s="1298" t="s">
        <v>227</v>
      </c>
      <c r="M6" s="1296"/>
      <c r="N6" s="1296"/>
      <c r="O6" s="1296"/>
      <c r="P6" s="1296"/>
      <c r="Q6" s="1304"/>
      <c r="R6" s="1304"/>
      <c r="S6" s="1304"/>
      <c r="T6" s="1304"/>
      <c r="U6" s="1304"/>
      <c r="V6" s="1304"/>
      <c r="W6" s="1304"/>
      <c r="X6" s="1304"/>
      <c r="Y6" s="1304"/>
      <c r="Z6" s="782"/>
      <c r="AA6" s="784"/>
      <c r="AB6" s="556"/>
      <c r="AC6" s="556"/>
      <c r="AD6" s="562"/>
      <c r="AE6" s="521"/>
      <c r="AF6" s="521"/>
      <c r="AG6" s="521"/>
      <c r="AH6" s="521"/>
      <c r="AI6" s="562"/>
      <c r="AJ6" s="556"/>
      <c r="AK6" s="556"/>
      <c r="AL6" s="556"/>
      <c r="AM6" s="556"/>
      <c r="AN6" s="521"/>
      <c r="AO6" s="521"/>
      <c r="AP6" s="521"/>
      <c r="AQ6" s="566"/>
      <c r="AR6" s="594"/>
      <c r="AS6" s="521"/>
      <c r="AT6" s="521"/>
      <c r="AU6" s="521"/>
      <c r="AV6" s="521"/>
      <c r="AW6" s="521"/>
      <c r="AX6" s="521"/>
      <c r="AY6" s="521"/>
      <c r="AZ6" s="521"/>
      <c r="BA6" s="521"/>
      <c r="BB6" s="521"/>
      <c r="BC6" s="521"/>
      <c r="BD6" s="521"/>
      <c r="BE6" s="521"/>
      <c r="BF6" s="521"/>
      <c r="BG6" s="521"/>
      <c r="BH6" s="521"/>
      <c r="BI6" s="521"/>
      <c r="BJ6" s="521"/>
      <c r="BK6" s="521"/>
      <c r="BL6" s="524"/>
      <c r="BM6" s="533"/>
      <c r="BN6" s="533"/>
      <c r="BO6" s="533"/>
      <c r="BP6" s="533"/>
      <c r="BQ6" s="533"/>
      <c r="BR6" s="533"/>
      <c r="BS6" s="533"/>
      <c r="BT6" s="533"/>
      <c r="BU6" s="533"/>
      <c r="BV6" s="533"/>
      <c r="BW6" s="533"/>
      <c r="BX6" s="533"/>
      <c r="BY6" s="533"/>
      <c r="BZ6" s="533"/>
      <c r="CA6" s="533"/>
      <c r="CB6" s="533"/>
      <c r="CC6" s="533"/>
      <c r="CD6" s="533"/>
      <c r="CE6" s="533"/>
      <c r="CF6" s="533"/>
      <c r="CG6" s="533"/>
      <c r="CH6" s="533"/>
      <c r="CI6" s="533"/>
      <c r="CJ6" s="533"/>
      <c r="CK6" s="533"/>
      <c r="CL6" s="533"/>
      <c r="CM6" s="533"/>
    </row>
    <row r="7" spans="2:91" ht="15.75" thickBot="1" x14ac:dyDescent="0.3">
      <c r="B7" s="1296" t="s">
        <v>5</v>
      </c>
      <c r="C7" s="1297"/>
      <c r="D7" s="1296"/>
      <c r="E7" s="1296"/>
      <c r="F7" s="1288"/>
      <c r="G7" s="1288"/>
      <c r="H7" s="1288"/>
      <c r="I7" s="1288"/>
      <c r="J7" s="1288"/>
      <c r="K7" s="622"/>
      <c r="L7" s="605"/>
      <c r="M7" s="791"/>
      <c r="N7" s="167"/>
      <c r="O7" s="603"/>
      <c r="P7" s="606"/>
      <c r="Q7" s="30"/>
      <c r="R7" s="590"/>
      <c r="S7" s="590"/>
      <c r="T7" s="586"/>
      <c r="U7" s="586"/>
      <c r="W7" s="776"/>
      <c r="X7" s="775"/>
      <c r="Y7" s="599"/>
      <c r="Z7" s="596"/>
      <c r="AA7" s="811"/>
      <c r="AB7" s="556"/>
      <c r="AC7" s="556"/>
      <c r="AD7" s="562"/>
      <c r="AE7" s="521"/>
      <c r="AF7" s="521"/>
      <c r="AG7" s="521"/>
      <c r="AH7" s="521"/>
      <c r="AI7" s="521"/>
      <c r="AJ7" s="556"/>
      <c r="AK7" s="556"/>
      <c r="AL7" s="556"/>
      <c r="AM7" s="556"/>
      <c r="AN7" s="521"/>
      <c r="AO7" s="521"/>
      <c r="AP7" s="521"/>
      <c r="AQ7" s="521"/>
      <c r="AR7" s="521"/>
      <c r="AS7" s="520"/>
      <c r="AT7" s="521"/>
      <c r="AU7" s="521"/>
      <c r="AV7" s="521"/>
      <c r="AW7" s="521"/>
      <c r="AX7" s="521"/>
      <c r="AY7" s="521"/>
      <c r="AZ7" s="521"/>
      <c r="BA7" s="521"/>
      <c r="BB7" s="521"/>
      <c r="BC7" s="521"/>
      <c r="BD7" s="521"/>
      <c r="BE7" s="521"/>
      <c r="BF7" s="521"/>
      <c r="BG7" s="521"/>
      <c r="BH7" s="521"/>
      <c r="BI7" s="521"/>
      <c r="BJ7" s="521"/>
      <c r="BK7" s="521"/>
      <c r="BL7" s="524"/>
      <c r="BM7" s="533"/>
      <c r="BN7" s="533"/>
      <c r="BO7" s="533"/>
      <c r="BP7" s="533"/>
      <c r="BQ7" s="533"/>
      <c r="BR7" s="533"/>
      <c r="BS7" s="533"/>
      <c r="BT7" s="533"/>
      <c r="BU7" s="533"/>
      <c r="BV7" s="533"/>
      <c r="BW7" s="533"/>
      <c r="BX7" s="533"/>
      <c r="BY7" s="533"/>
      <c r="BZ7" s="533"/>
      <c r="CA7" s="533"/>
      <c r="CB7" s="533"/>
      <c r="CC7" s="533"/>
      <c r="CD7" s="533"/>
      <c r="CE7" s="533"/>
      <c r="CF7" s="533"/>
      <c r="CG7" s="533"/>
      <c r="CH7" s="533"/>
      <c r="CI7" s="533"/>
      <c r="CJ7" s="533"/>
      <c r="CK7" s="533"/>
      <c r="CL7" s="533"/>
      <c r="CM7" s="533"/>
    </row>
    <row r="8" spans="2:91" ht="15.75" thickBot="1" x14ac:dyDescent="0.3">
      <c r="B8" s="1285" t="s">
        <v>7</v>
      </c>
      <c r="C8" s="1286"/>
      <c r="D8" s="1286"/>
      <c r="E8" s="1286"/>
      <c r="F8" s="1288"/>
      <c r="G8" s="1288"/>
      <c r="H8" s="1288"/>
      <c r="I8" s="1288"/>
      <c r="J8" s="1288"/>
      <c r="K8" s="622"/>
      <c r="L8" s="537"/>
      <c r="M8" s="792"/>
      <c r="N8" s="790"/>
      <c r="O8" s="515"/>
      <c r="P8" s="604"/>
      <c r="Q8" s="604"/>
      <c r="R8" s="587"/>
      <c r="S8" s="598"/>
      <c r="T8" s="600"/>
      <c r="V8" s="685"/>
      <c r="W8" s="717"/>
      <c r="X8" s="774"/>
      <c r="Y8" s="597"/>
      <c r="Z8" s="542"/>
      <c r="AA8" s="780"/>
      <c r="AB8" s="556"/>
      <c r="AC8" s="556"/>
      <c r="AD8" s="566"/>
      <c r="AE8" s="521"/>
      <c r="AF8" s="521"/>
      <c r="AG8" s="521"/>
      <c r="AH8" s="521"/>
      <c r="AI8" s="521"/>
      <c r="AJ8" s="556"/>
      <c r="AK8" s="556"/>
      <c r="AL8" s="556"/>
      <c r="AM8" s="556"/>
      <c r="AN8" s="521"/>
      <c r="AO8" s="521"/>
      <c r="AP8" s="521"/>
      <c r="AQ8" s="561"/>
      <c r="AR8" s="520"/>
      <c r="AS8" s="520"/>
      <c r="AT8" s="521"/>
      <c r="AU8" s="521"/>
      <c r="AV8" s="521"/>
      <c r="AW8" s="521"/>
      <c r="AX8" s="521"/>
      <c r="AY8" s="521"/>
      <c r="AZ8" s="521"/>
      <c r="BA8" s="521"/>
      <c r="BB8" s="521"/>
      <c r="BC8" s="521"/>
      <c r="BD8" s="521"/>
      <c r="BE8" s="521"/>
      <c r="BF8" s="521"/>
      <c r="BG8" s="521"/>
      <c r="BH8" s="521"/>
      <c r="BI8" s="521"/>
      <c r="BJ8" s="521"/>
      <c r="BK8" s="521"/>
      <c r="BL8" s="524"/>
      <c r="BM8" s="533"/>
      <c r="BN8" s="533"/>
      <c r="BO8" s="533"/>
      <c r="BP8" s="533"/>
      <c r="BQ8" s="533"/>
      <c r="BR8" s="533"/>
      <c r="BS8" s="533"/>
      <c r="BT8" s="533"/>
      <c r="BU8" s="533"/>
      <c r="BV8" s="533"/>
      <c r="BW8" s="533"/>
      <c r="BX8" s="533"/>
      <c r="BY8" s="533"/>
      <c r="BZ8" s="533"/>
      <c r="CA8" s="533"/>
      <c r="CB8" s="533"/>
      <c r="CC8" s="533"/>
      <c r="CD8" s="533"/>
      <c r="CE8" s="533"/>
      <c r="CF8" s="533"/>
      <c r="CG8" s="533"/>
      <c r="CH8" s="533"/>
      <c r="CI8" s="533"/>
      <c r="CJ8" s="533"/>
      <c r="CK8" s="533"/>
      <c r="CL8" s="533"/>
      <c r="CM8" s="533"/>
    </row>
    <row r="9" spans="2:91" ht="15.75" customHeight="1" thickBot="1" x14ac:dyDescent="0.3">
      <c r="B9" s="510"/>
      <c r="C9" s="807"/>
      <c r="D9" s="806"/>
      <c r="E9" s="615"/>
      <c r="F9" s="616"/>
      <c r="G9" s="147"/>
      <c r="H9" s="616"/>
      <c r="I9" s="19"/>
      <c r="J9" s="620"/>
      <c r="K9" s="621"/>
      <c r="L9" s="1324" t="s">
        <v>205</v>
      </c>
      <c r="M9" s="1325"/>
      <c r="N9" s="1325"/>
      <c r="O9" s="1325"/>
      <c r="P9" s="1325"/>
      <c r="Q9" s="1325"/>
      <c r="R9" s="1326"/>
      <c r="S9" s="905">
        <v>240</v>
      </c>
      <c r="T9" s="601"/>
      <c r="U9" s="491"/>
      <c r="V9" s="491"/>
      <c r="W9" s="491"/>
      <c r="X9" s="491"/>
      <c r="Y9" s="492"/>
      <c r="Z9" s="778"/>
      <c r="AA9" s="492"/>
      <c r="AB9" s="567"/>
      <c r="AC9" s="567"/>
      <c r="AD9" s="568"/>
      <c r="AE9" s="523"/>
      <c r="AF9" s="523"/>
      <c r="AG9" s="523"/>
      <c r="AH9" s="523"/>
      <c r="AI9" s="523"/>
      <c r="AJ9" s="553"/>
      <c r="AK9" s="553"/>
      <c r="AL9" s="553"/>
      <c r="AM9" s="553"/>
      <c r="AN9" s="523"/>
      <c r="AO9" s="523"/>
      <c r="AP9" s="523"/>
      <c r="AQ9" s="574"/>
      <c r="AR9" s="519"/>
      <c r="AT9" s="521"/>
      <c r="AU9" s="521"/>
      <c r="AV9" s="521"/>
      <c r="AW9" s="521"/>
      <c r="AX9" s="521"/>
      <c r="AY9" s="521"/>
      <c r="AZ9" s="521"/>
      <c r="BA9" s="521"/>
      <c r="BB9" s="521"/>
      <c r="BC9" s="521"/>
      <c r="BD9" s="521"/>
      <c r="BE9" s="521"/>
      <c r="BF9" s="521"/>
      <c r="BG9" s="521"/>
      <c r="BH9" s="521"/>
      <c r="BI9" s="521"/>
      <c r="BJ9" s="521"/>
      <c r="BK9" s="521"/>
      <c r="BL9" s="524"/>
      <c r="BM9" s="533"/>
      <c r="BN9" s="533"/>
      <c r="BO9" s="533"/>
      <c r="BP9" s="533"/>
      <c r="BQ9" s="533"/>
      <c r="BR9" s="533"/>
      <c r="BS9" s="533"/>
      <c r="BT9" s="533"/>
      <c r="BU9" s="533"/>
      <c r="BV9" s="533"/>
      <c r="BW9" s="533"/>
      <c r="BX9" s="533"/>
      <c r="BY9" s="533"/>
      <c r="BZ9" s="533"/>
      <c r="CA9" s="533"/>
      <c r="CB9" s="533"/>
      <c r="CC9" s="533"/>
      <c r="CD9" s="533"/>
      <c r="CE9" s="533"/>
      <c r="CF9" s="533"/>
      <c r="CG9" s="533"/>
      <c r="CH9" s="533"/>
      <c r="CI9" s="533"/>
      <c r="CJ9" s="533"/>
      <c r="CK9" s="533"/>
      <c r="CL9" s="533"/>
      <c r="CM9" s="533"/>
    </row>
    <row r="10" spans="2:91" ht="15.75" thickBot="1" x14ac:dyDescent="0.3">
      <c r="B10" s="1287" t="s">
        <v>201</v>
      </c>
      <c r="C10" s="1287"/>
      <c r="D10" s="1287"/>
      <c r="E10" s="1287"/>
      <c r="F10" s="1289"/>
      <c r="G10" s="1289"/>
      <c r="H10" s="1289"/>
      <c r="I10" s="617"/>
      <c r="J10" s="619"/>
      <c r="K10" s="538"/>
      <c r="L10" s="1327" t="s">
        <v>13</v>
      </c>
      <c r="M10" s="1328"/>
      <c r="N10" s="1328"/>
      <c r="O10" s="1328"/>
      <c r="P10" s="1328"/>
      <c r="Q10" s="1328"/>
      <c r="R10" s="1329"/>
      <c r="S10" s="528"/>
      <c r="T10" s="582"/>
      <c r="U10" s="488"/>
      <c r="V10" s="772"/>
      <c r="W10" s="773"/>
      <c r="X10" s="488"/>
      <c r="Y10" s="757"/>
      <c r="Z10" s="779"/>
      <c r="AA10" s="777"/>
      <c r="AB10" s="569"/>
      <c r="AC10" s="569"/>
      <c r="AD10" s="572"/>
      <c r="AE10" s="570"/>
      <c r="AF10" s="521"/>
      <c r="AG10" s="521"/>
      <c r="AH10" s="521"/>
      <c r="AI10" s="521"/>
      <c r="AJ10" s="556"/>
      <c r="AK10" s="556"/>
      <c r="AL10" s="556"/>
      <c r="AM10" s="567"/>
      <c r="AN10" s="571"/>
      <c r="AO10" s="571"/>
      <c r="AP10" s="571"/>
      <c r="AQ10" s="925"/>
      <c r="AR10" s="571"/>
      <c r="AS10" s="573"/>
      <c r="AT10" s="521"/>
      <c r="AU10" s="521"/>
      <c r="AV10" s="521"/>
      <c r="AW10" s="521"/>
      <c r="AX10" s="521"/>
      <c r="AY10" s="521"/>
      <c r="AZ10" s="521"/>
      <c r="BA10" s="521"/>
      <c r="BB10" s="521"/>
      <c r="BC10" s="521"/>
      <c r="BD10" s="521"/>
      <c r="BE10" s="521"/>
      <c r="BF10" s="521"/>
      <c r="BG10" s="521"/>
      <c r="BH10" s="521"/>
      <c r="BI10" s="521"/>
      <c r="BJ10" s="521"/>
      <c r="BK10" s="521"/>
      <c r="BL10" s="524"/>
      <c r="BM10" s="533"/>
      <c r="BN10" s="533"/>
      <c r="BO10" s="533"/>
      <c r="BP10" s="533"/>
      <c r="BQ10" s="533"/>
      <c r="BR10" s="533"/>
      <c r="BS10" s="533"/>
      <c r="BT10" s="533"/>
      <c r="BU10" s="533"/>
      <c r="BV10" s="533"/>
      <c r="BW10" s="533"/>
      <c r="BX10" s="533"/>
      <c r="BY10" s="533"/>
      <c r="BZ10" s="533"/>
      <c r="CA10" s="533"/>
      <c r="CB10" s="533"/>
      <c r="CC10" s="533"/>
      <c r="CD10" s="533"/>
      <c r="CE10" s="533"/>
      <c r="CF10" s="533"/>
      <c r="CG10" s="533"/>
      <c r="CH10" s="533"/>
      <c r="CI10" s="533"/>
      <c r="CJ10" s="533"/>
      <c r="CK10" s="533"/>
      <c r="CL10" s="533"/>
      <c r="CM10" s="533"/>
    </row>
    <row r="11" spans="2:91" ht="15.75" thickBot="1" x14ac:dyDescent="0.3">
      <c r="B11" s="1287" t="s">
        <v>202</v>
      </c>
      <c r="C11" s="1287"/>
      <c r="D11" s="1287"/>
      <c r="E11" s="1287"/>
      <c r="F11" s="1290"/>
      <c r="G11" s="1290"/>
      <c r="H11" s="1290"/>
      <c r="I11" s="618"/>
      <c r="J11" s="527"/>
      <c r="K11" s="555"/>
      <c r="L11" s="793"/>
      <c r="M11" s="798"/>
      <c r="N11" s="794"/>
      <c r="O11" s="795"/>
      <c r="P11" s="795"/>
      <c r="Q11" s="796"/>
      <c r="R11" s="797"/>
      <c r="S11" s="585"/>
      <c r="T11" s="10"/>
      <c r="U11" s="492"/>
      <c r="V11" s="772"/>
      <c r="W11" s="773"/>
      <c r="X11" s="488"/>
      <c r="Y11" s="758"/>
      <c r="Z11" s="488"/>
      <c r="AA11" s="489"/>
      <c r="AB11" s="759"/>
      <c r="AC11" s="759"/>
      <c r="AD11" s="760"/>
      <c r="AE11" s="570"/>
      <c r="AF11" s="521"/>
      <c r="AG11" s="521"/>
      <c r="AH11" s="570"/>
      <c r="AI11" s="521"/>
      <c r="AJ11" s="556"/>
      <c r="AK11" s="556"/>
      <c r="AL11" s="556"/>
      <c r="AM11" s="567"/>
      <c r="AN11" s="571"/>
      <c r="AO11" s="571"/>
      <c r="AP11" s="571"/>
      <c r="AQ11" s="925"/>
      <c r="AR11" s="571"/>
      <c r="AS11" s="573"/>
      <c r="AT11" s="521"/>
      <c r="AU11" s="521"/>
      <c r="AV11" s="521"/>
      <c r="AW11" s="521"/>
      <c r="AX11" s="521"/>
      <c r="AY11" s="521"/>
      <c r="AZ11" s="521"/>
      <c r="BA11" s="521"/>
      <c r="BB11" s="521"/>
      <c r="BC11" s="521"/>
      <c r="BD11" s="521"/>
      <c r="BE11" s="521"/>
      <c r="BF11" s="521"/>
      <c r="BG11" s="521"/>
      <c r="BH11" s="521"/>
      <c r="BI11" s="521"/>
      <c r="BJ11" s="521"/>
      <c r="BK11" s="521"/>
      <c r="BL11" s="524"/>
      <c r="BM11" s="533"/>
      <c r="BN11" s="533"/>
      <c r="BO11" s="533"/>
      <c r="BP11" s="533"/>
      <c r="BQ11" s="533"/>
      <c r="BR11" s="533"/>
      <c r="BS11" s="533"/>
      <c r="BT11" s="533"/>
      <c r="BU11" s="533"/>
      <c r="BV11" s="533"/>
      <c r="BW11" s="533"/>
      <c r="BX11" s="533"/>
      <c r="BY11" s="533"/>
      <c r="BZ11" s="533"/>
      <c r="CA11" s="533"/>
      <c r="CB11" s="533"/>
      <c r="CC11" s="533"/>
      <c r="CD11" s="533"/>
      <c r="CE11" s="533"/>
      <c r="CF11" s="533"/>
      <c r="CG11" s="533"/>
      <c r="CH11" s="533"/>
      <c r="CI11" s="533"/>
      <c r="CJ11" s="533"/>
      <c r="CK11" s="533"/>
      <c r="CL11" s="533"/>
      <c r="CM11" s="533"/>
    </row>
    <row r="12" spans="2:91" ht="13.5" customHeight="1" thickBot="1" x14ac:dyDescent="0.3">
      <c r="B12" s="1287" t="s">
        <v>203</v>
      </c>
      <c r="C12" s="1287"/>
      <c r="D12" s="1287"/>
      <c r="E12" s="1287"/>
      <c r="F12" s="1291"/>
      <c r="G12" s="1291"/>
      <c r="H12" s="1291"/>
      <c r="I12" s="1291"/>
      <c r="J12" s="1291"/>
      <c r="K12" s="587"/>
      <c r="L12" s="552"/>
      <c r="M12" s="609"/>
      <c r="N12" s="802"/>
      <c r="O12" s="1310" t="s">
        <v>332</v>
      </c>
      <c r="P12" s="1310"/>
      <c r="Q12" s="1310"/>
      <c r="R12" s="1310"/>
      <c r="S12" s="1308"/>
      <c r="T12" s="1309"/>
      <c r="U12" s="1292"/>
      <c r="V12" s="1293"/>
      <c r="W12" s="1293"/>
      <c r="X12" s="1292"/>
      <c r="Y12" s="1292"/>
      <c r="Z12" s="1292"/>
      <c r="AA12" s="1292"/>
      <c r="AB12" s="1292"/>
      <c r="AC12" s="1292"/>
      <c r="AD12" s="1294"/>
      <c r="AE12" s="575"/>
      <c r="AF12" s="576"/>
      <c r="AG12" s="576"/>
      <c r="AH12" s="576"/>
      <c r="AI12" s="576"/>
      <c r="AJ12" s="576"/>
      <c r="AK12" s="576"/>
      <c r="AL12" s="556"/>
      <c r="AM12" s="567"/>
      <c r="AN12" s="571"/>
      <c r="AO12" s="571"/>
      <c r="AP12" s="571"/>
      <c r="AQ12" s="571"/>
      <c r="AR12" s="571"/>
      <c r="AS12" s="573"/>
      <c r="AT12" s="521"/>
      <c r="AU12" s="521"/>
      <c r="AV12" s="521"/>
      <c r="AW12" s="521"/>
      <c r="AX12" s="521"/>
      <c r="AY12" s="521"/>
      <c r="AZ12" s="521"/>
      <c r="BA12" s="521"/>
      <c r="BB12" s="521"/>
      <c r="BC12" s="521"/>
      <c r="BD12" s="521"/>
      <c r="BE12" s="521"/>
      <c r="BF12" s="521"/>
      <c r="BG12" s="521"/>
      <c r="BH12" s="521"/>
      <c r="BI12" s="521"/>
      <c r="BJ12" s="521"/>
      <c r="BK12" s="521"/>
      <c r="BL12" s="524"/>
      <c r="BM12" s="533"/>
      <c r="BN12" s="533"/>
      <c r="BO12" s="533"/>
      <c r="BP12" s="533"/>
      <c r="BQ12" s="533"/>
      <c r="BR12" s="533"/>
      <c r="BS12" s="533"/>
      <c r="BT12" s="533"/>
      <c r="BU12" s="533"/>
      <c r="BV12" s="533"/>
      <c r="BW12" s="533"/>
      <c r="BX12" s="533"/>
      <c r="BY12" s="533"/>
      <c r="BZ12" s="533"/>
      <c r="CA12" s="533"/>
      <c r="CB12" s="533"/>
      <c r="CC12" s="533"/>
      <c r="CD12" s="533"/>
      <c r="CE12" s="533"/>
      <c r="CF12" s="533"/>
      <c r="CG12" s="533"/>
      <c r="CH12" s="533"/>
      <c r="CI12" s="533"/>
      <c r="CJ12" s="533"/>
      <c r="CK12" s="533"/>
      <c r="CL12" s="533"/>
      <c r="CM12" s="533"/>
    </row>
    <row r="13" spans="2:91" ht="13.5" customHeight="1" thickBot="1" x14ac:dyDescent="0.3">
      <c r="C13" s="808"/>
      <c r="D13" s="538"/>
      <c r="E13" s="614"/>
      <c r="F13" s="590"/>
      <c r="H13" s="590"/>
      <c r="I13" s="585"/>
      <c r="J13" s="589"/>
      <c r="L13" s="562"/>
      <c r="M13" s="598"/>
      <c r="N13" s="805"/>
      <c r="O13" s="587"/>
      <c r="P13" s="551"/>
      <c r="Q13" s="562"/>
      <c r="R13" s="539"/>
      <c r="S13" s="590"/>
      <c r="U13" s="494"/>
      <c r="V13" s="494"/>
      <c r="W13" s="494"/>
      <c r="X13" s="494"/>
      <c r="Y13" s="756"/>
      <c r="Z13" s="490"/>
      <c r="AA13" s="490"/>
      <c r="AB13" s="490"/>
      <c r="AC13" s="753"/>
      <c r="AD13" s="753"/>
      <c r="AE13" s="576"/>
      <c r="AF13" s="576"/>
      <c r="AG13" s="576"/>
      <c r="AH13" s="576"/>
      <c r="AI13" s="576"/>
      <c r="AJ13" s="576"/>
      <c r="AK13" s="576"/>
      <c r="AL13" s="556"/>
      <c r="AM13" s="567"/>
      <c r="AN13" s="571"/>
      <c r="AO13" s="571"/>
      <c r="AP13" s="571"/>
      <c r="AQ13" s="571"/>
      <c r="AR13" s="571"/>
      <c r="AS13" s="573"/>
      <c r="AT13" s="521"/>
      <c r="AU13" s="521"/>
      <c r="AV13" s="521"/>
      <c r="AW13" s="521"/>
      <c r="AX13" s="521"/>
      <c r="AY13" s="521"/>
      <c r="AZ13" s="521"/>
      <c r="BA13" s="521"/>
      <c r="BB13" s="521"/>
      <c r="BC13" s="521"/>
      <c r="BD13" s="521"/>
      <c r="BE13" s="521"/>
      <c r="BF13" s="521"/>
      <c r="BG13" s="521"/>
      <c r="BH13" s="521"/>
      <c r="BI13" s="521"/>
      <c r="BJ13" s="521"/>
      <c r="BK13" s="521"/>
      <c r="BL13" s="524"/>
      <c r="BM13" s="533"/>
      <c r="BN13" s="533"/>
      <c r="BO13" s="533"/>
      <c r="BP13" s="533"/>
      <c r="BQ13" s="533"/>
      <c r="BR13" s="533"/>
      <c r="BS13" s="533"/>
      <c r="BT13" s="533"/>
      <c r="BU13" s="533"/>
      <c r="BV13" s="533"/>
      <c r="BW13" s="533"/>
      <c r="BX13" s="533"/>
      <c r="BY13" s="533"/>
      <c r="BZ13" s="533"/>
      <c r="CA13" s="533"/>
      <c r="CB13" s="533"/>
      <c r="CC13" s="533"/>
      <c r="CD13" s="533"/>
      <c r="CE13" s="533"/>
      <c r="CF13" s="533"/>
      <c r="CG13" s="533"/>
      <c r="CH13" s="533"/>
      <c r="CI13" s="533"/>
      <c r="CJ13" s="533"/>
      <c r="CK13" s="533"/>
      <c r="CL13" s="533"/>
      <c r="CM13" s="533"/>
    </row>
    <row r="14" spans="2:91" ht="15.75" thickBot="1" x14ac:dyDescent="0.3">
      <c r="B14" s="1312" t="s">
        <v>11</v>
      </c>
      <c r="C14" s="1312"/>
      <c r="D14" s="1312"/>
      <c r="E14" s="1312"/>
      <c r="F14" s="1312"/>
      <c r="G14" s="1312"/>
      <c r="H14" s="1312"/>
      <c r="I14" s="1284"/>
      <c r="J14" s="1284"/>
      <c r="K14" s="510"/>
      <c r="L14" s="517"/>
      <c r="M14" s="608"/>
      <c r="N14" s="804"/>
      <c r="O14" s="793"/>
      <c r="P14" s="562"/>
      <c r="Q14" s="562"/>
      <c r="R14" s="555"/>
      <c r="S14" s="562"/>
      <c r="T14" s="555"/>
      <c r="U14" s="494"/>
      <c r="V14" s="770"/>
      <c r="W14" s="768"/>
      <c r="X14" s="771"/>
      <c r="Y14" s="755"/>
      <c r="Z14" s="754"/>
      <c r="AA14" s="766"/>
      <c r="AB14" s="767"/>
      <c r="AC14" s="753"/>
      <c r="AD14" s="753"/>
      <c r="AE14" s="576"/>
      <c r="AF14" s="576"/>
      <c r="AG14" s="576"/>
      <c r="AH14" s="576"/>
      <c r="AI14" s="576"/>
      <c r="AJ14" s="576"/>
      <c r="AK14" s="576"/>
      <c r="AL14" s="577"/>
      <c r="AM14" s="567"/>
      <c r="AN14" s="571"/>
      <c r="AO14" s="571"/>
      <c r="AP14" s="571"/>
      <c r="AQ14" s="925"/>
      <c r="AR14" s="571"/>
      <c r="AS14" s="573"/>
      <c r="AT14" s="521"/>
      <c r="AU14" s="521"/>
      <c r="AV14" s="521"/>
      <c r="AW14" s="521"/>
      <c r="AX14" s="521"/>
      <c r="AY14" s="521"/>
      <c r="AZ14" s="521"/>
      <c r="BA14" s="521"/>
      <c r="BB14" s="521"/>
      <c r="BC14" s="521"/>
      <c r="BD14" s="521"/>
      <c r="BE14" s="521"/>
      <c r="BF14" s="521"/>
      <c r="BG14" s="521"/>
      <c r="BH14" s="521"/>
      <c r="BI14" s="521"/>
      <c r="BJ14" s="521"/>
      <c r="BK14" s="521"/>
      <c r="BL14" s="524"/>
      <c r="BM14" s="533"/>
      <c r="BN14" s="533"/>
      <c r="BO14" s="533"/>
      <c r="BP14" s="533"/>
      <c r="BQ14" s="533"/>
      <c r="BR14" s="533"/>
      <c r="BS14" s="533"/>
      <c r="BT14" s="533"/>
      <c r="BU14" s="533"/>
      <c r="BV14" s="533"/>
      <c r="BW14" s="533"/>
      <c r="BX14" s="533"/>
      <c r="BY14" s="533"/>
      <c r="BZ14" s="533"/>
      <c r="CA14" s="533"/>
      <c r="CB14" s="533"/>
      <c r="CC14" s="533"/>
      <c r="CD14" s="533"/>
      <c r="CE14" s="533"/>
      <c r="CF14" s="533"/>
      <c r="CG14" s="533"/>
      <c r="CH14" s="533"/>
      <c r="CI14" s="533"/>
      <c r="CJ14" s="533"/>
      <c r="CK14" s="533"/>
      <c r="CL14" s="533"/>
      <c r="CM14" s="533"/>
    </row>
    <row r="15" spans="2:91" ht="15.75" thickBot="1" x14ac:dyDescent="0.3">
      <c r="C15" s="607"/>
      <c r="D15" s="603"/>
      <c r="E15" s="854"/>
      <c r="F15" s="29"/>
      <c r="G15" s="607"/>
      <c r="H15" s="562"/>
      <c r="I15" s="539"/>
      <c r="J15" s="613"/>
      <c r="K15" s="562"/>
      <c r="L15" s="562"/>
      <c r="M15" s="562"/>
      <c r="N15" s="799"/>
      <c r="O15" s="579"/>
      <c r="P15" s="562"/>
      <c r="Q15" s="562"/>
      <c r="R15" s="562"/>
      <c r="S15" s="587"/>
      <c r="T15" s="539"/>
      <c r="U15" s="543"/>
      <c r="V15" s="544"/>
      <c r="W15" s="544"/>
      <c r="X15" s="769"/>
      <c r="Y15" s="545"/>
      <c r="Z15" s="765"/>
      <c r="AA15" s="546"/>
      <c r="AB15" s="547"/>
      <c r="AC15" s="547"/>
      <c r="AD15" s="548"/>
      <c r="AE15" s="521"/>
      <c r="AF15" s="521"/>
      <c r="AG15" s="521"/>
      <c r="AH15" s="521"/>
      <c r="AI15" s="521"/>
      <c r="AJ15" s="556"/>
      <c r="AK15" s="577"/>
      <c r="AL15" s="577"/>
      <c r="AM15" s="567"/>
      <c r="AN15" s="571"/>
      <c r="AO15" s="571"/>
      <c r="AP15" s="571"/>
      <c r="AQ15" s="925"/>
      <c r="AR15" s="571"/>
      <c r="AS15" s="573"/>
      <c r="AT15" s="521"/>
      <c r="AU15" s="521"/>
      <c r="AV15" s="521"/>
      <c r="AW15" s="521"/>
      <c r="AX15" s="521"/>
      <c r="AY15" s="521"/>
      <c r="AZ15" s="521"/>
      <c r="BA15" s="521"/>
      <c r="BB15" s="521"/>
      <c r="BC15" s="521"/>
      <c r="BD15" s="521"/>
      <c r="BE15" s="521"/>
      <c r="BF15" s="521"/>
      <c r="BG15" s="521"/>
      <c r="BH15" s="521"/>
      <c r="BI15" s="521"/>
      <c r="BJ15" s="521"/>
      <c r="BK15" s="521"/>
      <c r="BL15" s="524"/>
      <c r="BM15" s="533"/>
      <c r="BN15" s="533"/>
      <c r="BO15" s="533"/>
      <c r="BP15" s="533"/>
      <c r="BQ15" s="533"/>
      <c r="BR15" s="533"/>
      <c r="BS15" s="533"/>
      <c r="BT15" s="533"/>
      <c r="BU15" s="533"/>
      <c r="BV15" s="533"/>
      <c r="BW15" s="533"/>
      <c r="BX15" s="533"/>
      <c r="BY15" s="533"/>
      <c r="BZ15" s="533"/>
      <c r="CA15" s="533"/>
      <c r="CB15" s="533"/>
      <c r="CC15" s="533"/>
      <c r="CD15" s="533"/>
      <c r="CE15" s="533"/>
      <c r="CF15" s="533"/>
      <c r="CG15" s="533"/>
      <c r="CH15" s="533"/>
      <c r="CI15" s="533"/>
      <c r="CJ15" s="533"/>
      <c r="CK15" s="533"/>
      <c r="CL15" s="533"/>
      <c r="CM15" s="533"/>
    </row>
    <row r="16" spans="2:91" ht="15.75" thickBot="1" x14ac:dyDescent="0.3">
      <c r="B16" s="1311" t="s">
        <v>291</v>
      </c>
      <c r="C16" s="1311"/>
      <c r="D16" s="1311"/>
      <c r="E16" s="1311"/>
      <c r="F16" s="1311"/>
      <c r="G16" s="1311"/>
      <c r="H16" s="587"/>
      <c r="I16" s="582"/>
      <c r="J16" s="612"/>
      <c r="K16" s="562"/>
      <c r="L16" s="588"/>
      <c r="M16" s="562"/>
      <c r="N16" s="800"/>
      <c r="O16" s="539"/>
      <c r="P16" s="555"/>
      <c r="Q16" s="562"/>
      <c r="R16" s="751"/>
      <c r="S16" s="562"/>
      <c r="T16" s="583"/>
      <c r="U16" s="539"/>
      <c r="V16" s="762"/>
      <c r="W16" s="521"/>
      <c r="X16" s="521"/>
      <c r="Y16" s="929"/>
      <c r="Z16" s="930"/>
      <c r="AA16" s="931"/>
      <c r="AB16" s="567"/>
      <c r="AC16" s="932"/>
      <c r="AD16" s="521"/>
      <c r="AE16" s="521"/>
      <c r="AF16" s="521"/>
      <c r="AG16" s="521"/>
      <c r="AH16" s="521"/>
      <c r="AI16" s="521"/>
      <c r="AJ16" s="556"/>
      <c r="AK16" s="556"/>
      <c r="AL16" s="556"/>
      <c r="AM16" s="567"/>
      <c r="AN16" s="571"/>
      <c r="AO16" s="571"/>
      <c r="AP16" s="571"/>
      <c r="AQ16" s="925"/>
      <c r="AR16" s="571"/>
      <c r="AS16" s="573"/>
      <c r="AT16" s="521"/>
      <c r="AU16" s="521"/>
      <c r="AV16" s="521"/>
      <c r="AW16" s="521"/>
      <c r="AX16" s="521"/>
      <c r="AY16" s="521"/>
      <c r="AZ16" s="521"/>
      <c r="BA16" s="521"/>
      <c r="BB16" s="521"/>
      <c r="BC16" s="521"/>
      <c r="BD16" s="521"/>
      <c r="BE16" s="521"/>
      <c r="BF16" s="521"/>
      <c r="BG16" s="521"/>
      <c r="BH16" s="521"/>
      <c r="BI16" s="521"/>
      <c r="BJ16" s="521"/>
      <c r="BK16" s="521"/>
      <c r="BL16" s="524"/>
      <c r="BM16" s="533"/>
      <c r="BN16" s="533"/>
      <c r="BO16" s="533"/>
      <c r="BP16" s="533"/>
      <c r="BQ16" s="533"/>
      <c r="BR16" s="533"/>
      <c r="BS16" s="533"/>
      <c r="BT16" s="533"/>
      <c r="BU16" s="533"/>
      <c r="BV16" s="533"/>
      <c r="BW16" s="533"/>
      <c r="BX16" s="533"/>
      <c r="BY16" s="533"/>
      <c r="BZ16" s="533"/>
      <c r="CA16" s="533"/>
      <c r="CB16" s="533"/>
      <c r="CC16" s="533"/>
      <c r="CD16" s="533"/>
      <c r="CE16" s="533"/>
      <c r="CF16" s="533"/>
      <c r="CG16" s="533"/>
      <c r="CH16" s="533"/>
      <c r="CI16" s="533"/>
      <c r="CJ16" s="533"/>
      <c r="CK16" s="533"/>
      <c r="CL16" s="533"/>
      <c r="CM16" s="533"/>
    </row>
    <row r="17" spans="1:500" ht="48" customHeight="1" thickBot="1" x14ac:dyDescent="0.3">
      <c r="B17" s="1311"/>
      <c r="C17" s="1311"/>
      <c r="D17" s="1311"/>
      <c r="E17" s="1311"/>
      <c r="F17" s="1311"/>
      <c r="G17" s="1311"/>
      <c r="H17" s="853"/>
      <c r="I17" s="611"/>
      <c r="J17" s="610"/>
      <c r="K17" s="578"/>
      <c r="L17" s="584"/>
      <c r="M17" s="581"/>
      <c r="N17" s="801"/>
      <c r="O17" s="581"/>
      <c r="P17" s="584"/>
      <c r="Q17" s="37"/>
      <c r="R17" s="584"/>
      <c r="S17" s="584"/>
      <c r="T17" s="584"/>
      <c r="U17" s="581"/>
      <c r="V17" s="763"/>
      <c r="W17" s="764"/>
      <c r="X17" s="580"/>
      <c r="Y17" s="933"/>
      <c r="Z17" s="934"/>
      <c r="AA17" s="935" t="str">
        <f>IF(SUM(AA21:AA50)&gt;=1,"Yes","")</f>
        <v/>
      </c>
      <c r="AB17" s="936"/>
      <c r="AC17" s="937"/>
      <c r="AD17" s="529"/>
      <c r="AE17" s="682"/>
      <c r="AG17" s="522"/>
      <c r="AH17" s="522"/>
      <c r="AJ17" s="592"/>
      <c r="AK17" s="592"/>
      <c r="AL17" s="592"/>
      <c r="AM17" s="924"/>
      <c r="AN17" s="926"/>
      <c r="AO17" s="927"/>
      <c r="AP17" s="493"/>
      <c r="AQ17" s="927"/>
      <c r="AR17" s="928"/>
      <c r="AS17" s="927"/>
      <c r="AT17" s="521"/>
      <c r="AU17" s="571"/>
      <c r="AV17" s="571"/>
      <c r="AW17" s="571"/>
      <c r="AX17" s="571"/>
      <c r="AY17" s="571"/>
      <c r="AZ17" s="571"/>
      <c r="BA17" s="571"/>
      <c r="BB17" s="571"/>
      <c r="BC17" s="571"/>
      <c r="BD17" s="571"/>
      <c r="BE17" s="571"/>
      <c r="BF17" s="571"/>
      <c r="BG17" s="571"/>
      <c r="BH17" s="571"/>
      <c r="BI17" s="571"/>
      <c r="BJ17" s="571"/>
      <c r="BK17" s="571"/>
      <c r="BL17" s="573"/>
      <c r="BM17" s="681"/>
      <c r="BN17" s="681"/>
      <c r="BO17" s="681"/>
      <c r="BP17" s="681"/>
      <c r="BQ17" s="681"/>
      <c r="BR17" s="533"/>
      <c r="BS17" s="533"/>
      <c r="BT17" s="533"/>
      <c r="BU17" s="533"/>
      <c r="BV17" s="533"/>
      <c r="BW17" s="533"/>
      <c r="BX17" s="533"/>
      <c r="BY17" s="533"/>
      <c r="BZ17" s="533"/>
      <c r="CA17" s="533"/>
      <c r="CB17" s="533"/>
      <c r="CC17" s="533"/>
      <c r="CD17" s="533"/>
      <c r="CE17" s="533"/>
      <c r="CF17" s="533"/>
      <c r="CG17" s="533"/>
      <c r="CH17" s="533"/>
      <c r="CI17" s="533"/>
      <c r="CJ17" s="533"/>
      <c r="CK17" s="533"/>
      <c r="CL17" s="533"/>
      <c r="CM17" s="533"/>
    </row>
    <row r="18" spans="1:500" s="1121" customFormat="1" ht="68.25" thickBot="1" x14ac:dyDescent="0.25">
      <c r="A18" s="1116" t="s">
        <v>14</v>
      </c>
      <c r="B18" s="47" t="s">
        <v>132</v>
      </c>
      <c r="C18" s="1332" t="s">
        <v>15</v>
      </c>
      <c r="D18" s="1333"/>
      <c r="E18" s="1333"/>
      <c r="F18" s="1333"/>
      <c r="G18" s="1333"/>
      <c r="H18" s="159" t="s">
        <v>281</v>
      </c>
      <c r="I18" s="42" t="s">
        <v>16</v>
      </c>
      <c r="J18" s="42" t="s">
        <v>17</v>
      </c>
      <c r="K18" s="42" t="s">
        <v>18</v>
      </c>
      <c r="L18" s="42" t="s">
        <v>19</v>
      </c>
      <c r="M18" s="42" t="s">
        <v>20</v>
      </c>
      <c r="N18" s="43" t="s">
        <v>21</v>
      </c>
      <c r="O18" s="43" t="s">
        <v>22</v>
      </c>
      <c r="P18" s="43" t="s">
        <v>23</v>
      </c>
      <c r="Q18" s="43" t="s">
        <v>24</v>
      </c>
      <c r="R18" s="43" t="s">
        <v>25</v>
      </c>
      <c r="S18" s="43" t="s">
        <v>26</v>
      </c>
      <c r="T18" s="44" t="s">
        <v>27</v>
      </c>
      <c r="U18" s="44" t="s">
        <v>28</v>
      </c>
      <c r="V18" s="44" t="s">
        <v>250</v>
      </c>
      <c r="W18" s="496" t="s">
        <v>279</v>
      </c>
      <c r="X18" s="44" t="s">
        <v>251</v>
      </c>
      <c r="Y18" s="45" t="s">
        <v>30</v>
      </c>
      <c r="Z18" s="42" t="s">
        <v>31</v>
      </c>
      <c r="AA18" s="42" t="s">
        <v>253</v>
      </c>
      <c r="AB18" s="42" t="s">
        <v>32</v>
      </c>
      <c r="AC18" s="42" t="s">
        <v>282</v>
      </c>
      <c r="AD18" s="46" t="s">
        <v>335</v>
      </c>
      <c r="AE18" s="45" t="s">
        <v>228</v>
      </c>
      <c r="AF18" s="46" t="s">
        <v>198</v>
      </c>
      <c r="AG18" s="46" t="s">
        <v>34</v>
      </c>
      <c r="AH18" s="45" t="s">
        <v>35</v>
      </c>
      <c r="AI18" s="46" t="s">
        <v>336</v>
      </c>
      <c r="AJ18" s="45" t="s">
        <v>337</v>
      </c>
      <c r="AK18" s="47" t="s">
        <v>338</v>
      </c>
      <c r="AL18" s="47" t="s">
        <v>339</v>
      </c>
      <c r="AM18" s="47" t="s">
        <v>340</v>
      </c>
      <c r="AN18" s="47" t="s">
        <v>341</v>
      </c>
      <c r="AO18" s="45" t="s">
        <v>342</v>
      </c>
      <c r="AP18" s="47" t="s">
        <v>343</v>
      </c>
      <c r="AQ18" s="49" t="s">
        <v>44</v>
      </c>
      <c r="AR18" s="49" t="s">
        <v>344</v>
      </c>
      <c r="AS18" s="50" t="s">
        <v>345</v>
      </c>
      <c r="AT18" s="1117"/>
      <c r="AU18" s="1118"/>
      <c r="AV18" s="1118"/>
      <c r="AW18" s="1118"/>
      <c r="AX18" s="1118"/>
      <c r="AY18" s="1118"/>
      <c r="AZ18" s="1118"/>
      <c r="BA18" s="1118"/>
      <c r="BB18" s="1118"/>
      <c r="BC18" s="1118"/>
      <c r="BD18" s="1118"/>
      <c r="BE18" s="1118"/>
      <c r="BF18" s="1118"/>
      <c r="BG18" s="1118"/>
      <c r="BH18" s="1118"/>
      <c r="BI18" s="1118"/>
      <c r="BJ18" s="1118"/>
      <c r="BK18" s="1118"/>
      <c r="BL18" s="1118"/>
      <c r="BM18" s="1119"/>
      <c r="BN18" s="1119"/>
      <c r="BO18" s="1119"/>
      <c r="BP18" s="1119"/>
      <c r="BQ18" s="1119"/>
      <c r="BR18" s="1120"/>
      <c r="BS18" s="1120"/>
      <c r="BT18" s="1120"/>
      <c r="BU18" s="1120"/>
      <c r="BV18" s="1120"/>
      <c r="BW18" s="1120"/>
      <c r="BX18" s="1120"/>
      <c r="BY18" s="1120"/>
      <c r="BZ18" s="1120"/>
      <c r="CA18" s="1120"/>
      <c r="CB18" s="1120"/>
      <c r="CC18" s="1120"/>
      <c r="CD18" s="1120"/>
      <c r="CE18" s="1120"/>
      <c r="CF18" s="1120"/>
      <c r="CG18" s="1120"/>
      <c r="CH18" s="1120"/>
      <c r="CI18" s="1120"/>
      <c r="CJ18" s="1120"/>
      <c r="CK18" s="1120"/>
      <c r="CL18" s="1120"/>
      <c r="CM18" s="1120"/>
    </row>
    <row r="19" spans="1:500" s="59" customFormat="1" ht="4.5" customHeight="1" thickBot="1" x14ac:dyDescent="0.3">
      <c r="B19" s="449"/>
      <c r="C19" s="444"/>
      <c r="D19" s="53"/>
      <c r="E19" s="53"/>
      <c r="F19" s="53"/>
      <c r="G19" s="53"/>
      <c r="H19" s="53"/>
      <c r="I19" s="53"/>
      <c r="J19" s="53"/>
      <c r="K19" s="53"/>
      <c r="L19" s="53"/>
      <c r="M19" s="53"/>
      <c r="N19" s="54"/>
      <c r="O19" s="54"/>
      <c r="P19" s="54"/>
      <c r="Q19" s="54"/>
      <c r="R19" s="54"/>
      <c r="S19" s="54"/>
      <c r="T19" s="55"/>
      <c r="U19" s="55"/>
      <c r="V19" s="55"/>
      <c r="W19" s="55"/>
      <c r="X19" s="55"/>
      <c r="Y19" s="56"/>
      <c r="Z19" s="51"/>
      <c r="AA19" s="51"/>
      <c r="AB19" s="51"/>
      <c r="AC19" s="51"/>
      <c r="AD19" s="56"/>
      <c r="AE19" s="56"/>
      <c r="AF19" s="56"/>
      <c r="AG19" s="56"/>
      <c r="AH19" s="56"/>
      <c r="AI19" s="56"/>
      <c r="AJ19" s="56"/>
      <c r="AK19" s="51"/>
      <c r="AL19" s="51"/>
      <c r="AM19" s="51"/>
      <c r="AN19" s="51"/>
      <c r="AO19" s="56"/>
      <c r="AP19" s="51"/>
      <c r="AQ19" s="57"/>
      <c r="AR19" s="57"/>
      <c r="AS19" s="58"/>
      <c r="AT19" s="679"/>
      <c r="AU19" s="493"/>
      <c r="AV19" s="493"/>
      <c r="AW19" s="493"/>
      <c r="AX19" s="493"/>
      <c r="AY19" s="493"/>
      <c r="AZ19" s="493"/>
      <c r="BA19" s="493"/>
      <c r="BB19" s="493"/>
      <c r="BC19" s="493"/>
      <c r="BD19" s="493"/>
      <c r="BE19" s="493"/>
      <c r="BF19" s="493"/>
      <c r="BG19" s="493"/>
      <c r="BH19" s="493"/>
      <c r="BI19" s="493"/>
      <c r="BJ19" s="493"/>
      <c r="BK19" s="493"/>
      <c r="BL19" s="493"/>
      <c r="BM19" s="681"/>
      <c r="BN19" s="681"/>
      <c r="BO19" s="681"/>
      <c r="BP19" s="681"/>
      <c r="BQ19" s="681"/>
      <c r="BR19" s="533"/>
      <c r="BS19" s="533"/>
      <c r="BT19" s="533"/>
      <c r="BU19" s="533"/>
      <c r="BV19" s="533"/>
      <c r="BW19" s="533"/>
      <c r="BX19" s="533"/>
      <c r="BY19" s="533"/>
      <c r="BZ19" s="533"/>
      <c r="CA19" s="533"/>
      <c r="CB19" s="533"/>
      <c r="CC19" s="533"/>
      <c r="CD19" s="533"/>
      <c r="CE19" s="533"/>
      <c r="CF19" s="533"/>
      <c r="CG19" s="533"/>
      <c r="CH19" s="533"/>
      <c r="CI19" s="533"/>
      <c r="CJ19" s="533"/>
      <c r="CK19" s="533"/>
      <c r="CL19" s="533"/>
      <c r="CM19" s="533"/>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row>
    <row r="20" spans="1:500" s="59" customFormat="1" ht="4.5" customHeight="1" thickBot="1" x14ac:dyDescent="0.3">
      <c r="B20" s="449"/>
      <c r="C20" s="444"/>
      <c r="D20" s="53"/>
      <c r="E20" s="53"/>
      <c r="F20" s="53"/>
      <c r="G20" s="53"/>
      <c r="H20" s="53"/>
      <c r="I20" s="53"/>
      <c r="J20" s="53"/>
      <c r="K20" s="53"/>
      <c r="L20" s="53"/>
      <c r="M20" s="53"/>
      <c r="N20" s="54"/>
      <c r="O20" s="54"/>
      <c r="P20" s="54"/>
      <c r="Q20" s="54"/>
      <c r="R20" s="54"/>
      <c r="S20" s="54"/>
      <c r="T20" s="55"/>
      <c r="U20" s="55"/>
      <c r="V20" s="55"/>
      <c r="W20" s="55"/>
      <c r="X20" s="55"/>
      <c r="Y20" s="56"/>
      <c r="Z20" s="51"/>
      <c r="AA20" s="51"/>
      <c r="AB20" s="51"/>
      <c r="AC20" s="51"/>
      <c r="AD20" s="56"/>
      <c r="AE20" s="56"/>
      <c r="AF20" s="56"/>
      <c r="AG20" s="56"/>
      <c r="AH20" s="56"/>
      <c r="AI20" s="56"/>
      <c r="AJ20" s="56"/>
      <c r="AK20" s="51"/>
      <c r="AL20" s="51"/>
      <c r="AM20" s="51"/>
      <c r="AN20" s="51"/>
      <c r="AO20" s="56"/>
      <c r="AP20" s="51"/>
      <c r="AQ20" s="57"/>
      <c r="AR20" s="57"/>
      <c r="AS20" s="58"/>
      <c r="AT20" s="5"/>
      <c r="AU20" s="493"/>
      <c r="AV20" s="493"/>
      <c r="AW20" s="493"/>
      <c r="AX20" s="493"/>
      <c r="AY20" s="493"/>
      <c r="AZ20" s="493"/>
      <c r="BA20" s="493"/>
      <c r="BB20" s="493"/>
      <c r="BC20" s="493"/>
      <c r="BD20" s="493"/>
      <c r="BE20" s="493"/>
      <c r="BF20" s="493"/>
      <c r="BG20" s="493"/>
      <c r="BH20" s="493"/>
      <c r="BI20" s="493"/>
      <c r="BJ20" s="493"/>
      <c r="BK20" s="493"/>
      <c r="BL20" s="493"/>
      <c r="BM20" s="681"/>
      <c r="BN20" s="681"/>
      <c r="BO20" s="681"/>
      <c r="BP20" s="681"/>
      <c r="BQ20" s="681"/>
      <c r="BR20" s="533"/>
      <c r="BS20" s="533"/>
      <c r="BT20" s="533"/>
      <c r="BU20" s="533"/>
      <c r="BV20" s="533"/>
      <c r="BW20" s="533"/>
      <c r="BX20" s="533"/>
      <c r="BY20" s="533"/>
      <c r="BZ20" s="533"/>
      <c r="CA20" s="533"/>
      <c r="CB20" s="533"/>
      <c r="CC20" s="533"/>
      <c r="CD20" s="533"/>
      <c r="CE20" s="533"/>
      <c r="CF20" s="533"/>
      <c r="CG20" s="533"/>
      <c r="CH20" s="533"/>
      <c r="CI20" s="533"/>
      <c r="CJ20" s="533"/>
      <c r="CK20" s="533"/>
      <c r="CL20" s="533"/>
      <c r="CM20" s="533"/>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row>
    <row r="21" spans="1:500" s="79" customFormat="1" ht="24.75" customHeight="1" thickBot="1" x14ac:dyDescent="0.3">
      <c r="A21" s="443">
        <f t="shared" ref="A21:A50" si="0">COUNTIF($B$21:$B$50,B21)</f>
        <v>0</v>
      </c>
      <c r="B21" s="901"/>
      <c r="C21" s="850">
        <v>1</v>
      </c>
      <c r="D21" s="1300"/>
      <c r="E21" s="1301"/>
      <c r="F21" s="1301"/>
      <c r="G21" s="1302"/>
      <c r="H21" s="134"/>
      <c r="I21" s="907"/>
      <c r="J21" s="907"/>
      <c r="K21" s="907"/>
      <c r="L21" s="908"/>
      <c r="M21" s="909"/>
      <c r="N21" s="417" t="str">
        <f>IFERROR(((I21*(J21-((O21+R21)/60))*3600)/L21)*M21,"")</f>
        <v/>
      </c>
      <c r="O21" s="910"/>
      <c r="P21" s="910"/>
      <c r="Q21" s="910"/>
      <c r="R21" s="910"/>
      <c r="S21" s="910"/>
      <c r="T21" s="483" t="str">
        <f>IFERROR(1-(P21+Q21+S21)/(J21*60-(O21+R21)),"")</f>
        <v/>
      </c>
      <c r="U21" s="487"/>
      <c r="V21" s="421" t="str">
        <f>IFERROR(SUMIF(B$21:B$50,B21,U$21:U$50)/A21,"")</f>
        <v/>
      </c>
      <c r="W21" s="421" t="str">
        <f t="shared" ref="W21" si="1">IF(B22=0,V21,IF(B21&lt;B22,(SUMIF(B$21:B$50,B21,V$21:V$50)/A21)+W22,W22))</f>
        <v/>
      </c>
      <c r="X21" s="495" t="str">
        <f t="shared" ref="X21:X50" si="2">$W21</f>
        <v/>
      </c>
      <c r="Y21" s="423" t="str">
        <f>IF(T21="","",ROUNDUP(N21*(1-X21)*T21,0))</f>
        <v/>
      </c>
      <c r="Z21" s="69"/>
      <c r="AA21" s="480">
        <f t="shared" ref="AA21" si="3">IF(A21=1,IF(Z21&gt;=0.5,1,0),0)</f>
        <v>0</v>
      </c>
      <c r="AB21" s="424" t="str">
        <f>IF(H21="","",I21*(1-Z21)*K21*(J21-((O21+R21)/60)))</f>
        <v/>
      </c>
      <c r="AC21" s="425" t="str">
        <f t="shared" ref="AC21" si="4">IFERROR(IF(Y21*(1-Z21)=0,"",ROUNDUP(Y21*(1-Z21),0)),"")</f>
        <v/>
      </c>
      <c r="AD21" s="427" t="str">
        <f>(IFERROR(ROUNDUP(AC21/SUMIF($B$21:$B$50,B21,$AC$21:$AC$50)*$AF21,),""))</f>
        <v/>
      </c>
      <c r="AE21" s="525" t="str">
        <f>IFERROR(ROUNDUP(AD21/AC21,4),"")</f>
        <v/>
      </c>
      <c r="AF21" s="429" t="str">
        <f>IF(K21="","",$S$12/$S$9)</f>
        <v/>
      </c>
      <c r="AG21" s="430" t="str">
        <f t="shared" ref="AG21" si="5">IFERROR(IF(K21="","",AC21*K21),"")</f>
        <v/>
      </c>
      <c r="AH21" s="430" t="str">
        <f>IF(J21="","",$S$10*AD21)</f>
        <v/>
      </c>
      <c r="AI21" s="430" t="str">
        <f t="shared" ref="AI21" si="6">IFERROR(IF(K21="","",AD21*K21),"")</f>
        <v/>
      </c>
      <c r="AJ21" s="431" t="str">
        <f t="shared" ref="AJ21" si="7">IFERROR(IF(A21=1,S$12,AD21*240),"")</f>
        <v/>
      </c>
      <c r="AK21" s="411" t="str">
        <f t="shared" ref="AK21" si="8">IF(J21="","",IF(AE21&lt;1,"NO","YES"))</f>
        <v/>
      </c>
      <c r="AL21" s="526" t="str">
        <f>IFERROR(AM21/AC21,"")</f>
        <v/>
      </c>
      <c r="AM21" s="432" t="str">
        <f>IFERROR(IF(AD21*1.15=0,"",ROUNDUP(AD21*1.15,0)),"")</f>
        <v/>
      </c>
      <c r="AN21" s="430" t="str">
        <f t="shared" ref="AN21" si="9">IFERROR(IF(K21="","",AM21*K21),"")</f>
        <v/>
      </c>
      <c r="AO21" s="433" t="str">
        <f>IF(AJ21="","",AJ21*1.15)</f>
        <v/>
      </c>
      <c r="AP21" s="911" t="str">
        <f t="shared" ref="AP21" si="10">IF(J21="","",IF(AL21&gt;1.2,"YES",IF(AL21&gt;1,"HR",IF(AL21&lt;1,"No",IF(AL21=1.001,"","NO")))))</f>
        <v/>
      </c>
      <c r="AQ21" s="77" t="str">
        <f>IF(J21="","",(3600/L21)*M21*(1-X21)*T21)</f>
        <v/>
      </c>
      <c r="AR21" s="530" t="str">
        <f>IFERROR(AE21*AB21,"")</f>
        <v/>
      </c>
      <c r="AS21" s="952" t="str">
        <f>IFERROR(AB21*AE21*1.15,"")</f>
        <v/>
      </c>
      <c r="AT21" s="680"/>
      <c r="AU21" s="493"/>
      <c r="AV21" s="493"/>
      <c r="AW21" s="493"/>
      <c r="AX21" s="493"/>
      <c r="AY21" s="493"/>
      <c r="AZ21" s="493"/>
      <c r="BA21" s="493"/>
      <c r="BB21" s="493"/>
      <c r="BC21" s="493"/>
      <c r="BD21" s="493"/>
      <c r="BE21" s="493"/>
      <c r="BF21" s="493"/>
      <c r="BG21" s="493"/>
      <c r="BH21" s="493"/>
      <c r="BI21" s="493"/>
      <c r="BJ21" s="493"/>
      <c r="BK21" s="493"/>
      <c r="BL21" s="493"/>
      <c r="BM21" s="681"/>
      <c r="BN21" s="681"/>
      <c r="BO21" s="681"/>
      <c r="BP21" s="681"/>
      <c r="BQ21" s="681"/>
      <c r="BR21" s="674"/>
      <c r="BS21" s="674"/>
      <c r="BT21" s="674"/>
      <c r="BU21" s="674"/>
      <c r="BV21" s="674"/>
      <c r="BW21" s="674"/>
      <c r="BX21" s="674"/>
      <c r="BY21" s="674"/>
      <c r="BZ21" s="674"/>
      <c r="CA21" s="674"/>
      <c r="CB21" s="674"/>
      <c r="CC21" s="674"/>
      <c r="CD21" s="674"/>
      <c r="CE21" s="674"/>
      <c r="CF21" s="674"/>
      <c r="CG21" s="674"/>
      <c r="CH21" s="674"/>
      <c r="CI21" s="674"/>
      <c r="CJ21" s="674"/>
      <c r="CK21" s="674"/>
      <c r="CL21" s="674"/>
      <c r="CM21" s="674"/>
    </row>
    <row r="22" spans="1:500" s="79" customFormat="1" ht="24.75" customHeight="1" thickBot="1" x14ac:dyDescent="0.3">
      <c r="A22" s="443">
        <f t="shared" si="0"/>
        <v>0</v>
      </c>
      <c r="B22" s="901"/>
      <c r="C22" s="850">
        <v>2</v>
      </c>
      <c r="D22" s="1300"/>
      <c r="E22" s="1301"/>
      <c r="F22" s="1301"/>
      <c r="G22" s="1302"/>
      <c r="H22" s="134"/>
      <c r="I22" s="907"/>
      <c r="J22" s="907"/>
      <c r="K22" s="907"/>
      <c r="L22" s="908"/>
      <c r="M22" s="909"/>
      <c r="N22" s="417" t="str">
        <f t="shared" ref="N22:N50" si="11">IFERROR(((I22*(J22-((O22+R22)/60))*3600)/L22)*M22,"")</f>
        <v/>
      </c>
      <c r="O22" s="910"/>
      <c r="P22" s="910"/>
      <c r="Q22" s="910"/>
      <c r="R22" s="910"/>
      <c r="S22" s="910"/>
      <c r="T22" s="483" t="str">
        <f t="shared" ref="T22:T50" si="12">IFERROR(1-(P22+Q22+S22)/(J22*60-(O22+R22)),"")</f>
        <v/>
      </c>
      <c r="U22" s="487"/>
      <c r="V22" s="421" t="str">
        <f t="shared" ref="V22:V50" si="13">IFERROR(SUMIF(B$21:B$50,B22,U$21:U$50)/A22,"")</f>
        <v/>
      </c>
      <c r="W22" s="421" t="str">
        <f t="shared" ref="W22:W50" si="14">IF(B23=0,V22,IF(B22&lt;B23,(SUMIF(B$21:B$50,B22,V$21:V$50)/A22)+W23,W23))</f>
        <v/>
      </c>
      <c r="X22" s="495" t="str">
        <f t="shared" si="2"/>
        <v/>
      </c>
      <c r="Y22" s="423" t="str">
        <f t="shared" ref="Y22:Y50" si="15">IF(T22="","",ROUNDUP(N22*(1-X22)*T22,0))</f>
        <v/>
      </c>
      <c r="Z22" s="69"/>
      <c r="AA22" s="480">
        <f t="shared" ref="AA22:AA50" si="16">IF(A22=1,IF(Z22&gt;=0.5,1,0),0)</f>
        <v>0</v>
      </c>
      <c r="AB22" s="424" t="str">
        <f t="shared" ref="AB22:AB50" si="17">IF(H22="","",I22*(1-Z22)*K22*(J22-((O22+R22)/60)))</f>
        <v/>
      </c>
      <c r="AC22" s="425" t="str">
        <f t="shared" ref="AC22:AC50" si="18">IFERROR(IF(Y22*(1-Z22)=0,"",ROUNDUP(Y22*(1-Z22),0)),"")</f>
        <v/>
      </c>
      <c r="AD22" s="427" t="str">
        <f t="shared" ref="AD22:AD50" si="19">(IFERROR(ROUNDUP(AC22/SUMIF($B$21:$B$50,B22,$AC$21:$AC$50)*$AF22,),""))</f>
        <v/>
      </c>
      <c r="AE22" s="525" t="str">
        <f t="shared" ref="AE22:AE50" si="20">IFERROR(ROUNDUP(AD22/AC22,4),"")</f>
        <v/>
      </c>
      <c r="AF22" s="429" t="str">
        <f t="shared" ref="AF22:AF50" si="21">IF(K22="","",$S$12/$S$9)</f>
        <v/>
      </c>
      <c r="AG22" s="430" t="str">
        <f t="shared" ref="AG22:AG50" si="22">IFERROR(IF(K22="","",AC22*K22),"")</f>
        <v/>
      </c>
      <c r="AH22" s="430" t="str">
        <f t="shared" ref="AH22:AH50" si="23">IF(J22="","",$S$10*AD22)</f>
        <v/>
      </c>
      <c r="AI22" s="430" t="str">
        <f t="shared" ref="AI22:AI50" si="24">IFERROR(IF(K22="","",AD22*K22),"")</f>
        <v/>
      </c>
      <c r="AJ22" s="431" t="str">
        <f t="shared" ref="AJ22:AJ50" si="25">IFERROR(IF(A22=1,S$12,AD22*240),"")</f>
        <v/>
      </c>
      <c r="AK22" s="411" t="str">
        <f t="shared" ref="AK22:AK50" si="26">IF(J22="","",IF(AE22&lt;1,"NO","YES"))</f>
        <v/>
      </c>
      <c r="AL22" s="526" t="str">
        <f t="shared" ref="AL22:AL50" si="27">IFERROR(AM22/AC22,"")</f>
        <v/>
      </c>
      <c r="AM22" s="432" t="str">
        <f t="shared" ref="AM22:AM50" si="28">IFERROR(IF(AD22*1.15=0,"",ROUNDUP(AD22*1.15,0)),"")</f>
        <v/>
      </c>
      <c r="AN22" s="430" t="str">
        <f t="shared" ref="AN22:AN50" si="29">IFERROR(IF(K22="","",AM22*K22),"")</f>
        <v/>
      </c>
      <c r="AO22" s="433" t="str">
        <f t="shared" ref="AO22:AO50" si="30">IF(AJ22="","",AJ22*1.15)</f>
        <v/>
      </c>
      <c r="AP22" s="911" t="str">
        <f t="shared" ref="AP22:AP50" si="31">IF(J22="","",IF(AL22&gt;1.2,"YES",IF(AL22&gt;1,"HR",IF(AL22&lt;1,"No",IF(AL22=1.001,"","NO")))))</f>
        <v/>
      </c>
      <c r="AQ22" s="77" t="str">
        <f t="shared" ref="AQ22:AQ50" si="32">IF(J22="","",(3600/L22)*M22*(1-X22)*T22)</f>
        <v/>
      </c>
      <c r="AR22" s="530" t="str">
        <f t="shared" ref="AR22:AR50" si="33">IFERROR(AE22*AB22,"")</f>
        <v/>
      </c>
      <c r="AS22" s="952" t="str">
        <f t="shared" ref="AS22:AS50" si="34">IFERROR(AB22*AE22*1.15,"")</f>
        <v/>
      </c>
      <c r="AT22" s="679"/>
      <c r="BM22" s="674"/>
      <c r="BN22" s="674"/>
      <c r="BO22" s="674"/>
      <c r="BP22" s="674"/>
      <c r="BQ22" s="674"/>
      <c r="BR22" s="674"/>
      <c r="BS22" s="674"/>
      <c r="BT22" s="674"/>
      <c r="BU22" s="674"/>
      <c r="BV22" s="674"/>
      <c r="BW22" s="674"/>
      <c r="BX22" s="674"/>
      <c r="BY22" s="674"/>
      <c r="BZ22" s="674"/>
      <c r="CA22" s="674"/>
      <c r="CB22" s="674"/>
      <c r="CC22" s="674"/>
      <c r="CD22" s="674"/>
      <c r="CE22" s="674"/>
      <c r="CF22" s="674"/>
      <c r="CG22" s="674"/>
      <c r="CH22" s="674"/>
      <c r="CI22" s="674"/>
      <c r="CJ22" s="674"/>
      <c r="CK22" s="674"/>
      <c r="CL22" s="674"/>
      <c r="CM22" s="674"/>
    </row>
    <row r="23" spans="1:500" s="79" customFormat="1" ht="24.75" customHeight="1" thickBot="1" x14ac:dyDescent="0.3">
      <c r="A23" s="443">
        <f t="shared" si="0"/>
        <v>0</v>
      </c>
      <c r="B23" s="901"/>
      <c r="C23" s="850">
        <v>3</v>
      </c>
      <c r="D23" s="1300"/>
      <c r="E23" s="1301"/>
      <c r="F23" s="1301"/>
      <c r="G23" s="1302"/>
      <c r="H23" s="134"/>
      <c r="I23" s="907"/>
      <c r="J23" s="907"/>
      <c r="K23" s="907"/>
      <c r="L23" s="908"/>
      <c r="M23" s="909"/>
      <c r="N23" s="417" t="str">
        <f t="shared" si="11"/>
        <v/>
      </c>
      <c r="O23" s="910"/>
      <c r="P23" s="910"/>
      <c r="Q23" s="910"/>
      <c r="R23" s="910"/>
      <c r="S23" s="910"/>
      <c r="T23" s="483" t="str">
        <f t="shared" si="12"/>
        <v/>
      </c>
      <c r="U23" s="487"/>
      <c r="V23" s="421" t="str">
        <f t="shared" si="13"/>
        <v/>
      </c>
      <c r="W23" s="421" t="str">
        <f t="shared" si="14"/>
        <v/>
      </c>
      <c r="X23" s="495" t="str">
        <f t="shared" si="2"/>
        <v/>
      </c>
      <c r="Y23" s="423" t="str">
        <f t="shared" si="15"/>
        <v/>
      </c>
      <c r="Z23" s="69"/>
      <c r="AA23" s="480">
        <f t="shared" si="16"/>
        <v>0</v>
      </c>
      <c r="AB23" s="424" t="str">
        <f t="shared" si="17"/>
        <v/>
      </c>
      <c r="AC23" s="425" t="str">
        <f t="shared" si="18"/>
        <v/>
      </c>
      <c r="AD23" s="427" t="str">
        <f t="shared" si="19"/>
        <v/>
      </c>
      <c r="AE23" s="525" t="str">
        <f t="shared" si="20"/>
        <v/>
      </c>
      <c r="AF23" s="429" t="str">
        <f t="shared" si="21"/>
        <v/>
      </c>
      <c r="AG23" s="430" t="str">
        <f t="shared" si="22"/>
        <v/>
      </c>
      <c r="AH23" s="430" t="str">
        <f t="shared" si="23"/>
        <v/>
      </c>
      <c r="AI23" s="430" t="str">
        <f t="shared" si="24"/>
        <v/>
      </c>
      <c r="AJ23" s="431" t="str">
        <f t="shared" si="25"/>
        <v/>
      </c>
      <c r="AK23" s="411" t="str">
        <f t="shared" si="26"/>
        <v/>
      </c>
      <c r="AL23" s="526" t="str">
        <f t="shared" si="27"/>
        <v/>
      </c>
      <c r="AM23" s="432" t="str">
        <f t="shared" si="28"/>
        <v/>
      </c>
      <c r="AN23" s="430" t="str">
        <f t="shared" si="29"/>
        <v/>
      </c>
      <c r="AO23" s="433" t="str">
        <f t="shared" si="30"/>
        <v/>
      </c>
      <c r="AP23" s="911" t="str">
        <f t="shared" si="31"/>
        <v/>
      </c>
      <c r="AQ23" s="77" t="str">
        <f t="shared" si="32"/>
        <v/>
      </c>
      <c r="AR23" s="530" t="str">
        <f t="shared" si="33"/>
        <v/>
      </c>
      <c r="AS23" s="952" t="str">
        <f t="shared" si="34"/>
        <v/>
      </c>
      <c r="AT23" s="346"/>
      <c r="BM23" s="674"/>
      <c r="BN23" s="674"/>
      <c r="BO23" s="674"/>
      <c r="BP23" s="674"/>
      <c r="BQ23" s="674"/>
      <c r="BR23" s="674"/>
      <c r="BS23" s="674"/>
      <c r="BT23" s="674"/>
      <c r="BU23" s="674"/>
      <c r="BV23" s="674"/>
      <c r="BW23" s="674"/>
      <c r="BX23" s="674"/>
      <c r="BY23" s="674"/>
      <c r="BZ23" s="674"/>
      <c r="CA23" s="674"/>
      <c r="CB23" s="674"/>
      <c r="CC23" s="674"/>
      <c r="CD23" s="674"/>
      <c r="CE23" s="674"/>
      <c r="CF23" s="674"/>
      <c r="CG23" s="674"/>
      <c r="CH23" s="674"/>
      <c r="CI23" s="674"/>
      <c r="CJ23" s="674"/>
      <c r="CK23" s="674"/>
      <c r="CL23" s="674"/>
      <c r="CM23" s="674"/>
    </row>
    <row r="24" spans="1:500" s="79" customFormat="1" ht="24.75" customHeight="1" thickBot="1" x14ac:dyDescent="0.3">
      <c r="A24" s="443">
        <f t="shared" si="0"/>
        <v>0</v>
      </c>
      <c r="B24" s="901"/>
      <c r="C24" s="851">
        <v>4</v>
      </c>
      <c r="D24" s="1300"/>
      <c r="E24" s="1301"/>
      <c r="F24" s="1301"/>
      <c r="G24" s="1302"/>
      <c r="H24" s="134"/>
      <c r="I24" s="907"/>
      <c r="J24" s="907"/>
      <c r="K24" s="907"/>
      <c r="L24" s="908"/>
      <c r="M24" s="909"/>
      <c r="N24" s="417" t="str">
        <f t="shared" si="11"/>
        <v/>
      </c>
      <c r="O24" s="910"/>
      <c r="P24" s="910"/>
      <c r="Q24" s="910"/>
      <c r="R24" s="910"/>
      <c r="S24" s="910"/>
      <c r="T24" s="483" t="str">
        <f t="shared" si="12"/>
        <v/>
      </c>
      <c r="U24" s="487"/>
      <c r="V24" s="421" t="str">
        <f t="shared" si="13"/>
        <v/>
      </c>
      <c r="W24" s="421" t="str">
        <f t="shared" si="14"/>
        <v/>
      </c>
      <c r="X24" s="495" t="str">
        <f t="shared" si="2"/>
        <v/>
      </c>
      <c r="Y24" s="423" t="str">
        <f t="shared" si="15"/>
        <v/>
      </c>
      <c r="Z24" s="69"/>
      <c r="AA24" s="480">
        <f t="shared" si="16"/>
        <v>0</v>
      </c>
      <c r="AB24" s="424" t="str">
        <f t="shared" si="17"/>
        <v/>
      </c>
      <c r="AC24" s="425" t="str">
        <f t="shared" si="18"/>
        <v/>
      </c>
      <c r="AD24" s="427" t="str">
        <f t="shared" si="19"/>
        <v/>
      </c>
      <c r="AE24" s="525" t="str">
        <f t="shared" si="20"/>
        <v/>
      </c>
      <c r="AF24" s="429" t="str">
        <f t="shared" si="21"/>
        <v/>
      </c>
      <c r="AG24" s="430" t="str">
        <f t="shared" si="22"/>
        <v/>
      </c>
      <c r="AH24" s="430" t="str">
        <f t="shared" si="23"/>
        <v/>
      </c>
      <c r="AI24" s="430" t="str">
        <f t="shared" si="24"/>
        <v/>
      </c>
      <c r="AJ24" s="431" t="str">
        <f t="shared" si="25"/>
        <v/>
      </c>
      <c r="AK24" s="411" t="str">
        <f t="shared" si="26"/>
        <v/>
      </c>
      <c r="AL24" s="526" t="str">
        <f t="shared" si="27"/>
        <v/>
      </c>
      <c r="AM24" s="432" t="str">
        <f t="shared" si="28"/>
        <v/>
      </c>
      <c r="AN24" s="430" t="str">
        <f t="shared" si="29"/>
        <v/>
      </c>
      <c r="AO24" s="433" t="str">
        <f t="shared" si="30"/>
        <v/>
      </c>
      <c r="AP24" s="911" t="str">
        <f t="shared" si="31"/>
        <v/>
      </c>
      <c r="AQ24" s="77" t="str">
        <f t="shared" si="32"/>
        <v/>
      </c>
      <c r="AR24" s="530" t="str">
        <f t="shared" si="33"/>
        <v/>
      </c>
      <c r="AS24" s="952" t="str">
        <f t="shared" si="34"/>
        <v/>
      </c>
      <c r="AT24" s="679"/>
      <c r="BM24" s="674"/>
      <c r="BN24" s="674"/>
      <c r="BO24" s="674"/>
      <c r="BP24" s="674"/>
      <c r="BQ24" s="674"/>
      <c r="BR24" s="674"/>
      <c r="BS24" s="674"/>
      <c r="BT24" s="674"/>
      <c r="BU24" s="674"/>
      <c r="BV24" s="674"/>
      <c r="BW24" s="674"/>
      <c r="BX24" s="674"/>
      <c r="BY24" s="674"/>
      <c r="BZ24" s="674"/>
      <c r="CA24" s="674"/>
      <c r="CB24" s="674"/>
      <c r="CC24" s="674"/>
      <c r="CD24" s="674"/>
      <c r="CE24" s="674"/>
      <c r="CF24" s="674"/>
      <c r="CG24" s="674"/>
      <c r="CH24" s="674"/>
      <c r="CI24" s="674"/>
      <c r="CJ24" s="674"/>
      <c r="CK24" s="674"/>
      <c r="CL24" s="674"/>
      <c r="CM24" s="674"/>
    </row>
    <row r="25" spans="1:500" s="79" customFormat="1" ht="24.75" customHeight="1" thickBot="1" x14ac:dyDescent="0.3">
      <c r="A25" s="443">
        <f t="shared" si="0"/>
        <v>0</v>
      </c>
      <c r="B25" s="901"/>
      <c r="C25" s="851">
        <v>5</v>
      </c>
      <c r="D25" s="1300"/>
      <c r="E25" s="1301"/>
      <c r="F25" s="1301"/>
      <c r="G25" s="1302"/>
      <c r="H25" s="134"/>
      <c r="I25" s="907"/>
      <c r="J25" s="907"/>
      <c r="K25" s="907"/>
      <c r="L25" s="908"/>
      <c r="M25" s="909"/>
      <c r="N25" s="417" t="str">
        <f t="shared" si="11"/>
        <v/>
      </c>
      <c r="O25" s="910"/>
      <c r="P25" s="910"/>
      <c r="Q25" s="910"/>
      <c r="R25" s="910"/>
      <c r="S25" s="910"/>
      <c r="T25" s="483" t="str">
        <f t="shared" si="12"/>
        <v/>
      </c>
      <c r="U25" s="487"/>
      <c r="V25" s="421" t="str">
        <f t="shared" si="13"/>
        <v/>
      </c>
      <c r="W25" s="421" t="str">
        <f t="shared" si="14"/>
        <v/>
      </c>
      <c r="X25" s="495" t="str">
        <f t="shared" si="2"/>
        <v/>
      </c>
      <c r="Y25" s="423" t="str">
        <f t="shared" si="15"/>
        <v/>
      </c>
      <c r="Z25" s="69"/>
      <c r="AA25" s="480">
        <f t="shared" si="16"/>
        <v>0</v>
      </c>
      <c r="AB25" s="424" t="str">
        <f t="shared" si="17"/>
        <v/>
      </c>
      <c r="AC25" s="425" t="str">
        <f t="shared" si="18"/>
        <v/>
      </c>
      <c r="AD25" s="427" t="str">
        <f t="shared" si="19"/>
        <v/>
      </c>
      <c r="AE25" s="525" t="str">
        <f t="shared" si="20"/>
        <v/>
      </c>
      <c r="AF25" s="429" t="str">
        <f t="shared" si="21"/>
        <v/>
      </c>
      <c r="AG25" s="430" t="str">
        <f t="shared" si="22"/>
        <v/>
      </c>
      <c r="AH25" s="430" t="str">
        <f t="shared" si="23"/>
        <v/>
      </c>
      <c r="AI25" s="430" t="str">
        <f t="shared" si="24"/>
        <v/>
      </c>
      <c r="AJ25" s="431" t="str">
        <f t="shared" si="25"/>
        <v/>
      </c>
      <c r="AK25" s="411" t="str">
        <f t="shared" si="26"/>
        <v/>
      </c>
      <c r="AL25" s="526" t="str">
        <f t="shared" si="27"/>
        <v/>
      </c>
      <c r="AM25" s="432" t="str">
        <f t="shared" si="28"/>
        <v/>
      </c>
      <c r="AN25" s="430" t="str">
        <f t="shared" si="29"/>
        <v/>
      </c>
      <c r="AO25" s="433" t="str">
        <f t="shared" si="30"/>
        <v/>
      </c>
      <c r="AP25" s="911" t="str">
        <f t="shared" si="31"/>
        <v/>
      </c>
      <c r="AQ25" s="77" t="str">
        <f t="shared" si="32"/>
        <v/>
      </c>
      <c r="AR25" s="530" t="str">
        <f t="shared" si="33"/>
        <v/>
      </c>
      <c r="AS25" s="952" t="str">
        <f t="shared" si="34"/>
        <v/>
      </c>
      <c r="AT25" s="679"/>
      <c r="BM25" s="674"/>
      <c r="BN25" s="674"/>
      <c r="BO25" s="674"/>
      <c r="BP25" s="674"/>
      <c r="BQ25" s="674"/>
      <c r="BR25" s="674"/>
      <c r="BS25" s="674"/>
      <c r="BT25" s="674"/>
      <c r="BU25" s="674"/>
      <c r="BV25" s="674"/>
      <c r="BW25" s="674"/>
      <c r="BX25" s="674"/>
      <c r="BY25" s="674"/>
      <c r="BZ25" s="674"/>
      <c r="CA25" s="674"/>
      <c r="CB25" s="674"/>
      <c r="CC25" s="674"/>
      <c r="CD25" s="674"/>
      <c r="CE25" s="674"/>
      <c r="CF25" s="674"/>
      <c r="CG25" s="674"/>
      <c r="CH25" s="674"/>
      <c r="CI25" s="674"/>
      <c r="CJ25" s="674"/>
      <c r="CK25" s="674"/>
      <c r="CL25" s="674"/>
      <c r="CM25" s="674"/>
    </row>
    <row r="26" spans="1:500" s="79" customFormat="1" ht="24.75" customHeight="1" thickBot="1" x14ac:dyDescent="0.3">
      <c r="A26" s="443">
        <f t="shared" si="0"/>
        <v>0</v>
      </c>
      <c r="B26" s="901"/>
      <c r="C26" s="851">
        <v>6</v>
      </c>
      <c r="D26" s="1300"/>
      <c r="E26" s="1301"/>
      <c r="F26" s="1301"/>
      <c r="G26" s="1302"/>
      <c r="H26" s="134"/>
      <c r="I26" s="907"/>
      <c r="J26" s="907"/>
      <c r="K26" s="907"/>
      <c r="L26" s="908"/>
      <c r="M26" s="909"/>
      <c r="N26" s="417" t="str">
        <f t="shared" si="11"/>
        <v/>
      </c>
      <c r="O26" s="910"/>
      <c r="P26" s="910"/>
      <c r="Q26" s="910"/>
      <c r="R26" s="910"/>
      <c r="S26" s="910"/>
      <c r="T26" s="483" t="str">
        <f t="shared" si="12"/>
        <v/>
      </c>
      <c r="U26" s="487"/>
      <c r="V26" s="421" t="str">
        <f t="shared" si="13"/>
        <v/>
      </c>
      <c r="W26" s="421" t="str">
        <f t="shared" si="14"/>
        <v/>
      </c>
      <c r="X26" s="495" t="str">
        <f t="shared" si="2"/>
        <v/>
      </c>
      <c r="Y26" s="423" t="str">
        <f t="shared" si="15"/>
        <v/>
      </c>
      <c r="Z26" s="69"/>
      <c r="AA26" s="480">
        <f t="shared" si="16"/>
        <v>0</v>
      </c>
      <c r="AB26" s="424" t="str">
        <f t="shared" si="17"/>
        <v/>
      </c>
      <c r="AC26" s="425" t="str">
        <f t="shared" si="18"/>
        <v/>
      </c>
      <c r="AD26" s="427" t="str">
        <f t="shared" si="19"/>
        <v/>
      </c>
      <c r="AE26" s="525" t="str">
        <f t="shared" si="20"/>
        <v/>
      </c>
      <c r="AF26" s="429" t="str">
        <f t="shared" si="21"/>
        <v/>
      </c>
      <c r="AG26" s="430" t="str">
        <f t="shared" si="22"/>
        <v/>
      </c>
      <c r="AH26" s="430" t="str">
        <f t="shared" si="23"/>
        <v/>
      </c>
      <c r="AI26" s="430" t="str">
        <f t="shared" si="24"/>
        <v/>
      </c>
      <c r="AJ26" s="431" t="str">
        <f t="shared" si="25"/>
        <v/>
      </c>
      <c r="AK26" s="411" t="str">
        <f t="shared" si="26"/>
        <v/>
      </c>
      <c r="AL26" s="526" t="str">
        <f t="shared" si="27"/>
        <v/>
      </c>
      <c r="AM26" s="432" t="str">
        <f t="shared" si="28"/>
        <v/>
      </c>
      <c r="AN26" s="430" t="str">
        <f t="shared" si="29"/>
        <v/>
      </c>
      <c r="AO26" s="433" t="str">
        <f t="shared" si="30"/>
        <v/>
      </c>
      <c r="AP26" s="911" t="str">
        <f t="shared" si="31"/>
        <v/>
      </c>
      <c r="AQ26" s="77" t="str">
        <f t="shared" si="32"/>
        <v/>
      </c>
      <c r="AR26" s="530" t="str">
        <f t="shared" si="33"/>
        <v/>
      </c>
      <c r="AS26" s="952" t="str">
        <f t="shared" si="34"/>
        <v/>
      </c>
      <c r="AT26" s="678"/>
      <c r="BM26" s="674"/>
      <c r="BN26" s="674"/>
      <c r="BO26" s="674"/>
      <c r="BP26" s="674"/>
      <c r="BQ26" s="674"/>
      <c r="BR26" s="674"/>
      <c r="BS26" s="674"/>
      <c r="BT26" s="674"/>
      <c r="BU26" s="674"/>
      <c r="BV26" s="674"/>
      <c r="BW26" s="674"/>
      <c r="BX26" s="674"/>
      <c r="BY26" s="674"/>
      <c r="BZ26" s="674"/>
      <c r="CA26" s="674"/>
      <c r="CB26" s="674"/>
      <c r="CC26" s="674"/>
      <c r="CD26" s="674"/>
      <c r="CE26" s="674"/>
      <c r="CF26" s="674"/>
      <c r="CG26" s="674"/>
      <c r="CH26" s="674"/>
      <c r="CI26" s="674"/>
      <c r="CJ26" s="674"/>
      <c r="CK26" s="674"/>
      <c r="CL26" s="674"/>
      <c r="CM26" s="674"/>
    </row>
    <row r="27" spans="1:500" s="79" customFormat="1" ht="24.75" customHeight="1" thickBot="1" x14ac:dyDescent="0.3">
      <c r="A27" s="443">
        <f t="shared" si="0"/>
        <v>0</v>
      </c>
      <c r="B27" s="901"/>
      <c r="C27" s="851">
        <v>7</v>
      </c>
      <c r="D27" s="1300"/>
      <c r="E27" s="1301"/>
      <c r="F27" s="1301"/>
      <c r="G27" s="1302"/>
      <c r="H27" s="134"/>
      <c r="I27" s="907"/>
      <c r="J27" s="907"/>
      <c r="K27" s="907"/>
      <c r="L27" s="908"/>
      <c r="M27" s="909"/>
      <c r="N27" s="417" t="str">
        <f t="shared" si="11"/>
        <v/>
      </c>
      <c r="O27" s="910"/>
      <c r="P27" s="910"/>
      <c r="Q27" s="910"/>
      <c r="R27" s="910"/>
      <c r="S27" s="910"/>
      <c r="T27" s="483" t="str">
        <f t="shared" si="12"/>
        <v/>
      </c>
      <c r="U27" s="487"/>
      <c r="V27" s="421" t="str">
        <f t="shared" si="13"/>
        <v/>
      </c>
      <c r="W27" s="421" t="str">
        <f t="shared" si="14"/>
        <v/>
      </c>
      <c r="X27" s="495" t="str">
        <f t="shared" si="2"/>
        <v/>
      </c>
      <c r="Y27" s="423" t="str">
        <f t="shared" si="15"/>
        <v/>
      </c>
      <c r="Z27" s="69"/>
      <c r="AA27" s="480">
        <f t="shared" si="16"/>
        <v>0</v>
      </c>
      <c r="AB27" s="424" t="str">
        <f t="shared" si="17"/>
        <v/>
      </c>
      <c r="AC27" s="425" t="str">
        <f t="shared" si="18"/>
        <v/>
      </c>
      <c r="AD27" s="427" t="str">
        <f t="shared" si="19"/>
        <v/>
      </c>
      <c r="AE27" s="525" t="str">
        <f t="shared" si="20"/>
        <v/>
      </c>
      <c r="AF27" s="429" t="str">
        <f t="shared" si="21"/>
        <v/>
      </c>
      <c r="AG27" s="430" t="str">
        <f t="shared" si="22"/>
        <v/>
      </c>
      <c r="AH27" s="430" t="str">
        <f t="shared" si="23"/>
        <v/>
      </c>
      <c r="AI27" s="430" t="str">
        <f t="shared" si="24"/>
        <v/>
      </c>
      <c r="AJ27" s="431" t="str">
        <f t="shared" si="25"/>
        <v/>
      </c>
      <c r="AK27" s="411" t="str">
        <f t="shared" si="26"/>
        <v/>
      </c>
      <c r="AL27" s="526" t="str">
        <f t="shared" si="27"/>
        <v/>
      </c>
      <c r="AM27" s="432" t="str">
        <f t="shared" si="28"/>
        <v/>
      </c>
      <c r="AN27" s="430" t="str">
        <f t="shared" si="29"/>
        <v/>
      </c>
      <c r="AO27" s="433" t="str">
        <f t="shared" si="30"/>
        <v/>
      </c>
      <c r="AP27" s="911" t="str">
        <f t="shared" si="31"/>
        <v/>
      </c>
      <c r="AQ27" s="77" t="str">
        <f t="shared" si="32"/>
        <v/>
      </c>
      <c r="AR27" s="530" t="str">
        <f t="shared" si="33"/>
        <v/>
      </c>
      <c r="AS27" s="952" t="str">
        <f t="shared" si="34"/>
        <v/>
      </c>
      <c r="AT27" s="677"/>
    </row>
    <row r="28" spans="1:500" s="79" customFormat="1" ht="24.75" customHeight="1" thickBot="1" x14ac:dyDescent="0.3">
      <c r="A28" s="443">
        <f t="shared" si="0"/>
        <v>0</v>
      </c>
      <c r="B28" s="901"/>
      <c r="C28" s="851">
        <v>8</v>
      </c>
      <c r="D28" s="1300"/>
      <c r="E28" s="1301"/>
      <c r="F28" s="1301"/>
      <c r="G28" s="1302"/>
      <c r="H28" s="134"/>
      <c r="I28" s="907"/>
      <c r="J28" s="907"/>
      <c r="K28" s="907"/>
      <c r="L28" s="908"/>
      <c r="M28" s="909"/>
      <c r="N28" s="417" t="str">
        <f t="shared" si="11"/>
        <v/>
      </c>
      <c r="O28" s="910"/>
      <c r="P28" s="910"/>
      <c r="Q28" s="910"/>
      <c r="R28" s="910"/>
      <c r="S28" s="910"/>
      <c r="T28" s="483" t="str">
        <f t="shared" si="12"/>
        <v/>
      </c>
      <c r="U28" s="487"/>
      <c r="V28" s="421" t="str">
        <f t="shared" si="13"/>
        <v/>
      </c>
      <c r="W28" s="421" t="str">
        <f t="shared" si="14"/>
        <v/>
      </c>
      <c r="X28" s="495" t="str">
        <f t="shared" si="2"/>
        <v/>
      </c>
      <c r="Y28" s="423" t="str">
        <f t="shared" si="15"/>
        <v/>
      </c>
      <c r="Z28" s="69"/>
      <c r="AA28" s="480">
        <f t="shared" si="16"/>
        <v>0</v>
      </c>
      <c r="AB28" s="424" t="str">
        <f t="shared" si="17"/>
        <v/>
      </c>
      <c r="AC28" s="425" t="str">
        <f t="shared" si="18"/>
        <v/>
      </c>
      <c r="AD28" s="427" t="str">
        <f t="shared" si="19"/>
        <v/>
      </c>
      <c r="AE28" s="525" t="str">
        <f t="shared" si="20"/>
        <v/>
      </c>
      <c r="AF28" s="429" t="str">
        <f t="shared" si="21"/>
        <v/>
      </c>
      <c r="AG28" s="430" t="str">
        <f t="shared" si="22"/>
        <v/>
      </c>
      <c r="AH28" s="430" t="str">
        <f t="shared" si="23"/>
        <v/>
      </c>
      <c r="AI28" s="430" t="str">
        <f t="shared" si="24"/>
        <v/>
      </c>
      <c r="AJ28" s="431" t="str">
        <f t="shared" si="25"/>
        <v/>
      </c>
      <c r="AK28" s="411" t="str">
        <f t="shared" si="26"/>
        <v/>
      </c>
      <c r="AL28" s="526" t="str">
        <f t="shared" si="27"/>
        <v/>
      </c>
      <c r="AM28" s="432" t="str">
        <f t="shared" si="28"/>
        <v/>
      </c>
      <c r="AN28" s="430" t="str">
        <f t="shared" si="29"/>
        <v/>
      </c>
      <c r="AO28" s="433" t="str">
        <f t="shared" si="30"/>
        <v/>
      </c>
      <c r="AP28" s="911" t="str">
        <f t="shared" si="31"/>
        <v/>
      </c>
      <c r="AQ28" s="77" t="str">
        <f t="shared" si="32"/>
        <v/>
      </c>
      <c r="AR28" s="530" t="str">
        <f t="shared" si="33"/>
        <v/>
      </c>
      <c r="AS28" s="952" t="str">
        <f t="shared" si="34"/>
        <v/>
      </c>
      <c r="AT28" s="676"/>
    </row>
    <row r="29" spans="1:500" s="79" customFormat="1" ht="24.75" customHeight="1" thickBot="1" x14ac:dyDescent="0.3">
      <c r="A29" s="443">
        <f t="shared" si="0"/>
        <v>0</v>
      </c>
      <c r="B29" s="901"/>
      <c r="C29" s="851">
        <v>9</v>
      </c>
      <c r="D29" s="1300"/>
      <c r="E29" s="1301"/>
      <c r="F29" s="1301"/>
      <c r="G29" s="1302"/>
      <c r="H29" s="134"/>
      <c r="I29" s="907"/>
      <c r="J29" s="907"/>
      <c r="K29" s="907"/>
      <c r="L29" s="908"/>
      <c r="M29" s="909"/>
      <c r="N29" s="417" t="str">
        <f t="shared" si="11"/>
        <v/>
      </c>
      <c r="O29" s="910"/>
      <c r="P29" s="910"/>
      <c r="Q29" s="910"/>
      <c r="R29" s="910"/>
      <c r="S29" s="910"/>
      <c r="T29" s="483" t="str">
        <f t="shared" si="12"/>
        <v/>
      </c>
      <c r="U29" s="487"/>
      <c r="V29" s="421" t="str">
        <f t="shared" si="13"/>
        <v/>
      </c>
      <c r="W29" s="421" t="str">
        <f t="shared" si="14"/>
        <v/>
      </c>
      <c r="X29" s="495" t="str">
        <f t="shared" si="2"/>
        <v/>
      </c>
      <c r="Y29" s="423" t="str">
        <f t="shared" si="15"/>
        <v/>
      </c>
      <c r="Z29" s="69"/>
      <c r="AA29" s="480">
        <f t="shared" si="16"/>
        <v>0</v>
      </c>
      <c r="AB29" s="424" t="str">
        <f t="shared" si="17"/>
        <v/>
      </c>
      <c r="AC29" s="425" t="str">
        <f t="shared" si="18"/>
        <v/>
      </c>
      <c r="AD29" s="427" t="str">
        <f t="shared" si="19"/>
        <v/>
      </c>
      <c r="AE29" s="525" t="str">
        <f t="shared" si="20"/>
        <v/>
      </c>
      <c r="AF29" s="429" t="str">
        <f t="shared" si="21"/>
        <v/>
      </c>
      <c r="AG29" s="430" t="str">
        <f t="shared" si="22"/>
        <v/>
      </c>
      <c r="AH29" s="430" t="str">
        <f t="shared" si="23"/>
        <v/>
      </c>
      <c r="AI29" s="430" t="str">
        <f t="shared" si="24"/>
        <v/>
      </c>
      <c r="AJ29" s="431" t="str">
        <f t="shared" si="25"/>
        <v/>
      </c>
      <c r="AK29" s="411" t="str">
        <f t="shared" si="26"/>
        <v/>
      </c>
      <c r="AL29" s="526" t="str">
        <f t="shared" si="27"/>
        <v/>
      </c>
      <c r="AM29" s="432" t="str">
        <f t="shared" si="28"/>
        <v/>
      </c>
      <c r="AN29" s="430" t="str">
        <f t="shared" si="29"/>
        <v/>
      </c>
      <c r="AO29" s="433" t="str">
        <f t="shared" si="30"/>
        <v/>
      </c>
      <c r="AP29" s="911" t="str">
        <f t="shared" si="31"/>
        <v/>
      </c>
      <c r="AQ29" s="77" t="str">
        <f t="shared" si="32"/>
        <v/>
      </c>
      <c r="AR29" s="530" t="str">
        <f t="shared" si="33"/>
        <v/>
      </c>
      <c r="AS29" s="952" t="str">
        <f t="shared" si="34"/>
        <v/>
      </c>
      <c r="AT29" s="676"/>
    </row>
    <row r="30" spans="1:500" s="80" customFormat="1" ht="24.75" customHeight="1" thickBot="1" x14ac:dyDescent="0.3">
      <c r="A30" s="443">
        <f t="shared" si="0"/>
        <v>0</v>
      </c>
      <c r="B30" s="901"/>
      <c r="C30" s="851">
        <v>10</v>
      </c>
      <c r="D30" s="1300"/>
      <c r="E30" s="1301"/>
      <c r="F30" s="1301"/>
      <c r="G30" s="1302"/>
      <c r="H30" s="134"/>
      <c r="I30" s="907"/>
      <c r="J30" s="907"/>
      <c r="K30" s="907"/>
      <c r="L30" s="908"/>
      <c r="M30" s="909"/>
      <c r="N30" s="417" t="str">
        <f t="shared" si="11"/>
        <v/>
      </c>
      <c r="O30" s="910"/>
      <c r="P30" s="910"/>
      <c r="Q30" s="910"/>
      <c r="R30" s="910"/>
      <c r="S30" s="910"/>
      <c r="T30" s="483" t="str">
        <f t="shared" si="12"/>
        <v/>
      </c>
      <c r="U30" s="487"/>
      <c r="V30" s="421" t="str">
        <f t="shared" si="13"/>
        <v/>
      </c>
      <c r="W30" s="421" t="str">
        <f t="shared" si="14"/>
        <v/>
      </c>
      <c r="X30" s="495" t="str">
        <f t="shared" si="2"/>
        <v/>
      </c>
      <c r="Y30" s="423" t="str">
        <f t="shared" si="15"/>
        <v/>
      </c>
      <c r="Z30" s="69"/>
      <c r="AA30" s="480">
        <f t="shared" si="16"/>
        <v>0</v>
      </c>
      <c r="AB30" s="424" t="str">
        <f t="shared" si="17"/>
        <v/>
      </c>
      <c r="AC30" s="425" t="str">
        <f t="shared" si="18"/>
        <v/>
      </c>
      <c r="AD30" s="427" t="str">
        <f t="shared" si="19"/>
        <v/>
      </c>
      <c r="AE30" s="525" t="str">
        <f t="shared" si="20"/>
        <v/>
      </c>
      <c r="AF30" s="429" t="str">
        <f t="shared" si="21"/>
        <v/>
      </c>
      <c r="AG30" s="430" t="str">
        <f t="shared" si="22"/>
        <v/>
      </c>
      <c r="AH30" s="430" t="str">
        <f t="shared" si="23"/>
        <v/>
      </c>
      <c r="AI30" s="430" t="str">
        <f t="shared" si="24"/>
        <v/>
      </c>
      <c r="AJ30" s="431" t="str">
        <f t="shared" si="25"/>
        <v/>
      </c>
      <c r="AK30" s="411" t="str">
        <f t="shared" si="26"/>
        <v/>
      </c>
      <c r="AL30" s="526" t="str">
        <f t="shared" si="27"/>
        <v/>
      </c>
      <c r="AM30" s="432" t="str">
        <f t="shared" si="28"/>
        <v/>
      </c>
      <c r="AN30" s="430" t="str">
        <f t="shared" si="29"/>
        <v/>
      </c>
      <c r="AO30" s="433" t="str">
        <f t="shared" si="30"/>
        <v/>
      </c>
      <c r="AP30" s="911" t="str">
        <f t="shared" si="31"/>
        <v/>
      </c>
      <c r="AQ30" s="77" t="str">
        <f t="shared" si="32"/>
        <v/>
      </c>
      <c r="AR30" s="530" t="str">
        <f t="shared" si="33"/>
        <v/>
      </c>
      <c r="AS30" s="952" t="str">
        <f t="shared" si="34"/>
        <v/>
      </c>
      <c r="AT30" s="676"/>
    </row>
    <row r="31" spans="1:500" s="80" customFormat="1" ht="24.75" customHeight="1" thickBot="1" x14ac:dyDescent="0.3">
      <c r="A31" s="443">
        <f t="shared" si="0"/>
        <v>0</v>
      </c>
      <c r="B31" s="901"/>
      <c r="C31" s="851">
        <v>11</v>
      </c>
      <c r="D31" s="1300"/>
      <c r="E31" s="1301"/>
      <c r="F31" s="1301"/>
      <c r="G31" s="1302"/>
      <c r="H31" s="134"/>
      <c r="I31" s="907"/>
      <c r="J31" s="907"/>
      <c r="K31" s="907"/>
      <c r="L31" s="908"/>
      <c r="M31" s="909"/>
      <c r="N31" s="417" t="str">
        <f t="shared" si="11"/>
        <v/>
      </c>
      <c r="O31" s="910"/>
      <c r="P31" s="910"/>
      <c r="Q31" s="910"/>
      <c r="R31" s="910"/>
      <c r="S31" s="910"/>
      <c r="T31" s="483" t="str">
        <f t="shared" si="12"/>
        <v/>
      </c>
      <c r="U31" s="487"/>
      <c r="V31" s="421" t="str">
        <f t="shared" si="13"/>
        <v/>
      </c>
      <c r="W31" s="421" t="str">
        <f t="shared" si="14"/>
        <v/>
      </c>
      <c r="X31" s="495" t="str">
        <f t="shared" si="2"/>
        <v/>
      </c>
      <c r="Y31" s="423" t="str">
        <f t="shared" si="15"/>
        <v/>
      </c>
      <c r="Z31" s="69"/>
      <c r="AA31" s="480">
        <f t="shared" si="16"/>
        <v>0</v>
      </c>
      <c r="AB31" s="424" t="str">
        <f t="shared" si="17"/>
        <v/>
      </c>
      <c r="AC31" s="425" t="str">
        <f t="shared" si="18"/>
        <v/>
      </c>
      <c r="AD31" s="427" t="str">
        <f t="shared" si="19"/>
        <v/>
      </c>
      <c r="AE31" s="525" t="str">
        <f t="shared" si="20"/>
        <v/>
      </c>
      <c r="AF31" s="429" t="str">
        <f t="shared" si="21"/>
        <v/>
      </c>
      <c r="AG31" s="430" t="str">
        <f t="shared" si="22"/>
        <v/>
      </c>
      <c r="AH31" s="430" t="str">
        <f t="shared" si="23"/>
        <v/>
      </c>
      <c r="AI31" s="430" t="str">
        <f t="shared" si="24"/>
        <v/>
      </c>
      <c r="AJ31" s="431" t="str">
        <f t="shared" si="25"/>
        <v/>
      </c>
      <c r="AK31" s="411" t="str">
        <f t="shared" si="26"/>
        <v/>
      </c>
      <c r="AL31" s="526" t="str">
        <f t="shared" si="27"/>
        <v/>
      </c>
      <c r="AM31" s="432" t="str">
        <f t="shared" si="28"/>
        <v/>
      </c>
      <c r="AN31" s="430" t="str">
        <f t="shared" si="29"/>
        <v/>
      </c>
      <c r="AO31" s="433" t="str">
        <f t="shared" si="30"/>
        <v/>
      </c>
      <c r="AP31" s="911" t="str">
        <f t="shared" si="31"/>
        <v/>
      </c>
      <c r="AQ31" s="77" t="str">
        <f t="shared" si="32"/>
        <v/>
      </c>
      <c r="AR31" s="530" t="str">
        <f t="shared" si="33"/>
        <v/>
      </c>
      <c r="AS31" s="952" t="str">
        <f t="shared" si="34"/>
        <v/>
      </c>
      <c r="AT31" s="344"/>
    </row>
    <row r="32" spans="1:500" s="80" customFormat="1" ht="24.75" customHeight="1" thickBot="1" x14ac:dyDescent="0.3">
      <c r="A32" s="443">
        <f t="shared" si="0"/>
        <v>0</v>
      </c>
      <c r="B32" s="901"/>
      <c r="C32" s="851">
        <v>12</v>
      </c>
      <c r="D32" s="1300"/>
      <c r="E32" s="1301"/>
      <c r="F32" s="1301"/>
      <c r="G32" s="1302"/>
      <c r="H32" s="134"/>
      <c r="I32" s="907"/>
      <c r="J32" s="907"/>
      <c r="K32" s="907"/>
      <c r="L32" s="908"/>
      <c r="M32" s="909"/>
      <c r="N32" s="417" t="str">
        <f t="shared" si="11"/>
        <v/>
      </c>
      <c r="O32" s="910"/>
      <c r="P32" s="910"/>
      <c r="Q32" s="910"/>
      <c r="R32" s="910"/>
      <c r="S32" s="910"/>
      <c r="T32" s="483" t="str">
        <f t="shared" si="12"/>
        <v/>
      </c>
      <c r="U32" s="487"/>
      <c r="V32" s="421" t="str">
        <f t="shared" si="13"/>
        <v/>
      </c>
      <c r="W32" s="421" t="str">
        <f t="shared" si="14"/>
        <v/>
      </c>
      <c r="X32" s="495" t="str">
        <f t="shared" si="2"/>
        <v/>
      </c>
      <c r="Y32" s="423" t="str">
        <f t="shared" si="15"/>
        <v/>
      </c>
      <c r="Z32" s="69"/>
      <c r="AA32" s="480">
        <f t="shared" si="16"/>
        <v>0</v>
      </c>
      <c r="AB32" s="424" t="str">
        <f t="shared" si="17"/>
        <v/>
      </c>
      <c r="AC32" s="425" t="str">
        <f t="shared" si="18"/>
        <v/>
      </c>
      <c r="AD32" s="427" t="str">
        <f t="shared" si="19"/>
        <v/>
      </c>
      <c r="AE32" s="525" t="str">
        <f t="shared" si="20"/>
        <v/>
      </c>
      <c r="AF32" s="429" t="str">
        <f t="shared" si="21"/>
        <v/>
      </c>
      <c r="AG32" s="430" t="str">
        <f t="shared" si="22"/>
        <v/>
      </c>
      <c r="AH32" s="430" t="str">
        <f t="shared" si="23"/>
        <v/>
      </c>
      <c r="AI32" s="430" t="str">
        <f t="shared" si="24"/>
        <v/>
      </c>
      <c r="AJ32" s="431" t="str">
        <f t="shared" si="25"/>
        <v/>
      </c>
      <c r="AK32" s="411" t="str">
        <f t="shared" si="26"/>
        <v/>
      </c>
      <c r="AL32" s="526" t="str">
        <f t="shared" si="27"/>
        <v/>
      </c>
      <c r="AM32" s="432" t="str">
        <f t="shared" si="28"/>
        <v/>
      </c>
      <c r="AN32" s="430" t="str">
        <f t="shared" si="29"/>
        <v/>
      </c>
      <c r="AO32" s="433" t="str">
        <f t="shared" si="30"/>
        <v/>
      </c>
      <c r="AP32" s="911" t="str">
        <f t="shared" si="31"/>
        <v/>
      </c>
      <c r="AQ32" s="77" t="str">
        <f t="shared" si="32"/>
        <v/>
      </c>
      <c r="AR32" s="530" t="str">
        <f t="shared" si="33"/>
        <v/>
      </c>
      <c r="AS32" s="952" t="str">
        <f t="shared" si="34"/>
        <v/>
      </c>
      <c r="AT32" s="677"/>
    </row>
    <row r="33" spans="1:90" s="79" customFormat="1" ht="24.75" customHeight="1" thickBot="1" x14ac:dyDescent="0.3">
      <c r="A33" s="443">
        <f t="shared" si="0"/>
        <v>0</v>
      </c>
      <c r="B33" s="901"/>
      <c r="C33" s="851">
        <v>13</v>
      </c>
      <c r="D33" s="1300"/>
      <c r="E33" s="1301"/>
      <c r="F33" s="1301"/>
      <c r="G33" s="1302"/>
      <c r="H33" s="134"/>
      <c r="I33" s="907"/>
      <c r="J33" s="907"/>
      <c r="K33" s="907"/>
      <c r="L33" s="908"/>
      <c r="M33" s="909"/>
      <c r="N33" s="417" t="str">
        <f t="shared" si="11"/>
        <v/>
      </c>
      <c r="O33" s="910"/>
      <c r="P33" s="910"/>
      <c r="Q33" s="910"/>
      <c r="R33" s="910"/>
      <c r="S33" s="910"/>
      <c r="T33" s="483" t="str">
        <f t="shared" si="12"/>
        <v/>
      </c>
      <c r="U33" s="487"/>
      <c r="V33" s="421" t="str">
        <f t="shared" si="13"/>
        <v/>
      </c>
      <c r="W33" s="421" t="str">
        <f t="shared" si="14"/>
        <v/>
      </c>
      <c r="X33" s="495" t="str">
        <f t="shared" si="2"/>
        <v/>
      </c>
      <c r="Y33" s="423" t="str">
        <f t="shared" si="15"/>
        <v/>
      </c>
      <c r="Z33" s="69"/>
      <c r="AA33" s="480">
        <f t="shared" si="16"/>
        <v>0</v>
      </c>
      <c r="AB33" s="424" t="str">
        <f t="shared" si="17"/>
        <v/>
      </c>
      <c r="AC33" s="425" t="str">
        <f t="shared" si="18"/>
        <v/>
      </c>
      <c r="AD33" s="427" t="str">
        <f t="shared" si="19"/>
        <v/>
      </c>
      <c r="AE33" s="525" t="str">
        <f t="shared" si="20"/>
        <v/>
      </c>
      <c r="AF33" s="429" t="str">
        <f t="shared" si="21"/>
        <v/>
      </c>
      <c r="AG33" s="430" t="str">
        <f t="shared" si="22"/>
        <v/>
      </c>
      <c r="AH33" s="430" t="str">
        <f t="shared" si="23"/>
        <v/>
      </c>
      <c r="AI33" s="430" t="str">
        <f t="shared" si="24"/>
        <v/>
      </c>
      <c r="AJ33" s="431" t="str">
        <f t="shared" si="25"/>
        <v/>
      </c>
      <c r="AK33" s="411" t="str">
        <f t="shared" si="26"/>
        <v/>
      </c>
      <c r="AL33" s="526" t="str">
        <f t="shared" si="27"/>
        <v/>
      </c>
      <c r="AM33" s="432" t="str">
        <f t="shared" si="28"/>
        <v/>
      </c>
      <c r="AN33" s="430" t="str">
        <f t="shared" si="29"/>
        <v/>
      </c>
      <c r="AO33" s="433" t="str">
        <f t="shared" si="30"/>
        <v/>
      </c>
      <c r="AP33" s="911" t="str">
        <f t="shared" si="31"/>
        <v/>
      </c>
      <c r="AQ33" s="77" t="str">
        <f t="shared" si="32"/>
        <v/>
      </c>
      <c r="AR33" s="530" t="str">
        <f t="shared" si="33"/>
        <v/>
      </c>
      <c r="AS33" s="952" t="str">
        <f t="shared" si="34"/>
        <v/>
      </c>
      <c r="AT33" s="391"/>
    </row>
    <row r="34" spans="1:90" s="79" customFormat="1" ht="24.75" customHeight="1" thickBot="1" x14ac:dyDescent="0.3">
      <c r="A34" s="443">
        <f t="shared" si="0"/>
        <v>0</v>
      </c>
      <c r="B34" s="901"/>
      <c r="C34" s="851">
        <v>14</v>
      </c>
      <c r="D34" s="1300"/>
      <c r="E34" s="1301"/>
      <c r="F34" s="1301"/>
      <c r="G34" s="1302"/>
      <c r="H34" s="134"/>
      <c r="I34" s="907"/>
      <c r="J34" s="907"/>
      <c r="K34" s="907"/>
      <c r="L34" s="908"/>
      <c r="M34" s="909"/>
      <c r="N34" s="417" t="str">
        <f t="shared" si="11"/>
        <v/>
      </c>
      <c r="O34" s="910"/>
      <c r="P34" s="910"/>
      <c r="Q34" s="910"/>
      <c r="R34" s="910"/>
      <c r="S34" s="910"/>
      <c r="T34" s="483" t="str">
        <f t="shared" si="12"/>
        <v/>
      </c>
      <c r="U34" s="487"/>
      <c r="V34" s="421" t="str">
        <f t="shared" si="13"/>
        <v/>
      </c>
      <c r="W34" s="421" t="str">
        <f t="shared" si="14"/>
        <v/>
      </c>
      <c r="X34" s="495" t="str">
        <f t="shared" si="2"/>
        <v/>
      </c>
      <c r="Y34" s="423" t="str">
        <f t="shared" si="15"/>
        <v/>
      </c>
      <c r="Z34" s="69"/>
      <c r="AA34" s="480">
        <f t="shared" si="16"/>
        <v>0</v>
      </c>
      <c r="AB34" s="424" t="str">
        <f t="shared" si="17"/>
        <v/>
      </c>
      <c r="AC34" s="425" t="str">
        <f t="shared" si="18"/>
        <v/>
      </c>
      <c r="AD34" s="427" t="str">
        <f t="shared" si="19"/>
        <v/>
      </c>
      <c r="AE34" s="525" t="str">
        <f t="shared" si="20"/>
        <v/>
      </c>
      <c r="AF34" s="429" t="str">
        <f t="shared" si="21"/>
        <v/>
      </c>
      <c r="AG34" s="430" t="str">
        <f t="shared" si="22"/>
        <v/>
      </c>
      <c r="AH34" s="430" t="str">
        <f t="shared" si="23"/>
        <v/>
      </c>
      <c r="AI34" s="430" t="str">
        <f t="shared" si="24"/>
        <v/>
      </c>
      <c r="AJ34" s="431" t="str">
        <f t="shared" si="25"/>
        <v/>
      </c>
      <c r="AK34" s="411" t="str">
        <f t="shared" si="26"/>
        <v/>
      </c>
      <c r="AL34" s="526" t="str">
        <f t="shared" si="27"/>
        <v/>
      </c>
      <c r="AM34" s="432" t="str">
        <f t="shared" si="28"/>
        <v/>
      </c>
      <c r="AN34" s="430" t="str">
        <f t="shared" si="29"/>
        <v/>
      </c>
      <c r="AO34" s="433" t="str">
        <f t="shared" si="30"/>
        <v/>
      </c>
      <c r="AP34" s="911" t="str">
        <f t="shared" si="31"/>
        <v/>
      </c>
      <c r="AQ34" s="77" t="str">
        <f t="shared" si="32"/>
        <v/>
      </c>
      <c r="AR34" s="530" t="str">
        <f t="shared" si="33"/>
        <v/>
      </c>
      <c r="AS34" s="952" t="str">
        <f t="shared" si="34"/>
        <v/>
      </c>
      <c r="AT34" s="672"/>
    </row>
    <row r="35" spans="1:90" s="79" customFormat="1" ht="24.75" customHeight="1" thickBot="1" x14ac:dyDescent="0.3">
      <c r="A35" s="443">
        <f t="shared" si="0"/>
        <v>0</v>
      </c>
      <c r="B35" s="901"/>
      <c r="C35" s="851">
        <v>15</v>
      </c>
      <c r="D35" s="1300"/>
      <c r="E35" s="1301"/>
      <c r="F35" s="1301"/>
      <c r="G35" s="1302"/>
      <c r="H35" s="134"/>
      <c r="I35" s="907"/>
      <c r="J35" s="907"/>
      <c r="K35" s="907"/>
      <c r="L35" s="908"/>
      <c r="M35" s="909"/>
      <c r="N35" s="417" t="str">
        <f t="shared" si="11"/>
        <v/>
      </c>
      <c r="O35" s="910"/>
      <c r="P35" s="910"/>
      <c r="Q35" s="910"/>
      <c r="R35" s="910"/>
      <c r="S35" s="910"/>
      <c r="T35" s="483" t="str">
        <f t="shared" si="12"/>
        <v/>
      </c>
      <c r="U35" s="487"/>
      <c r="V35" s="421" t="str">
        <f t="shared" si="13"/>
        <v/>
      </c>
      <c r="W35" s="421" t="str">
        <f t="shared" si="14"/>
        <v/>
      </c>
      <c r="X35" s="495" t="str">
        <f t="shared" si="2"/>
        <v/>
      </c>
      <c r="Y35" s="423" t="str">
        <f t="shared" si="15"/>
        <v/>
      </c>
      <c r="Z35" s="69"/>
      <c r="AA35" s="480">
        <f t="shared" si="16"/>
        <v>0</v>
      </c>
      <c r="AB35" s="424" t="str">
        <f t="shared" si="17"/>
        <v/>
      </c>
      <c r="AC35" s="425" t="str">
        <f t="shared" si="18"/>
        <v/>
      </c>
      <c r="AD35" s="427" t="str">
        <f t="shared" si="19"/>
        <v/>
      </c>
      <c r="AE35" s="525" t="str">
        <f t="shared" si="20"/>
        <v/>
      </c>
      <c r="AF35" s="429" t="str">
        <f t="shared" si="21"/>
        <v/>
      </c>
      <c r="AG35" s="430" t="str">
        <f t="shared" si="22"/>
        <v/>
      </c>
      <c r="AH35" s="430" t="str">
        <f t="shared" si="23"/>
        <v/>
      </c>
      <c r="AI35" s="430" t="str">
        <f t="shared" si="24"/>
        <v/>
      </c>
      <c r="AJ35" s="431" t="str">
        <f t="shared" si="25"/>
        <v/>
      </c>
      <c r="AK35" s="411" t="str">
        <f t="shared" si="26"/>
        <v/>
      </c>
      <c r="AL35" s="526" t="str">
        <f t="shared" si="27"/>
        <v/>
      </c>
      <c r="AM35" s="432" t="str">
        <f t="shared" si="28"/>
        <v/>
      </c>
      <c r="AN35" s="430" t="str">
        <f t="shared" si="29"/>
        <v/>
      </c>
      <c r="AO35" s="433" t="str">
        <f t="shared" si="30"/>
        <v/>
      </c>
      <c r="AP35" s="911" t="str">
        <f t="shared" si="31"/>
        <v/>
      </c>
      <c r="AQ35" s="77" t="str">
        <f t="shared" si="32"/>
        <v/>
      </c>
      <c r="AR35" s="530" t="str">
        <f t="shared" si="33"/>
        <v/>
      </c>
      <c r="AS35" s="952" t="str">
        <f t="shared" si="34"/>
        <v/>
      </c>
      <c r="AT35" s="672"/>
    </row>
    <row r="36" spans="1:90" s="79" customFormat="1" ht="24.75" customHeight="1" thickBot="1" x14ac:dyDescent="0.3">
      <c r="A36" s="443">
        <f t="shared" si="0"/>
        <v>0</v>
      </c>
      <c r="B36" s="901"/>
      <c r="C36" s="851">
        <v>16</v>
      </c>
      <c r="D36" s="1300"/>
      <c r="E36" s="1301"/>
      <c r="F36" s="1301"/>
      <c r="G36" s="1302"/>
      <c r="H36" s="134"/>
      <c r="I36" s="907"/>
      <c r="J36" s="907"/>
      <c r="K36" s="907"/>
      <c r="L36" s="908"/>
      <c r="M36" s="909"/>
      <c r="N36" s="417" t="str">
        <f t="shared" si="11"/>
        <v/>
      </c>
      <c r="O36" s="910"/>
      <c r="P36" s="910"/>
      <c r="Q36" s="910"/>
      <c r="R36" s="910"/>
      <c r="S36" s="910"/>
      <c r="T36" s="483" t="str">
        <f t="shared" si="12"/>
        <v/>
      </c>
      <c r="U36" s="487"/>
      <c r="V36" s="421" t="str">
        <f t="shared" si="13"/>
        <v/>
      </c>
      <c r="W36" s="421" t="str">
        <f t="shared" si="14"/>
        <v/>
      </c>
      <c r="X36" s="495" t="str">
        <f t="shared" si="2"/>
        <v/>
      </c>
      <c r="Y36" s="423" t="str">
        <f t="shared" si="15"/>
        <v/>
      </c>
      <c r="Z36" s="69"/>
      <c r="AA36" s="480">
        <f t="shared" si="16"/>
        <v>0</v>
      </c>
      <c r="AB36" s="424" t="str">
        <f t="shared" si="17"/>
        <v/>
      </c>
      <c r="AC36" s="425" t="str">
        <f t="shared" si="18"/>
        <v/>
      </c>
      <c r="AD36" s="427" t="str">
        <f t="shared" si="19"/>
        <v/>
      </c>
      <c r="AE36" s="525" t="str">
        <f t="shared" si="20"/>
        <v/>
      </c>
      <c r="AF36" s="429" t="str">
        <f t="shared" si="21"/>
        <v/>
      </c>
      <c r="AG36" s="430" t="str">
        <f t="shared" si="22"/>
        <v/>
      </c>
      <c r="AH36" s="430" t="str">
        <f t="shared" si="23"/>
        <v/>
      </c>
      <c r="AI36" s="430" t="str">
        <f t="shared" si="24"/>
        <v/>
      </c>
      <c r="AJ36" s="431" t="str">
        <f t="shared" si="25"/>
        <v/>
      </c>
      <c r="AK36" s="411" t="str">
        <f t="shared" si="26"/>
        <v/>
      </c>
      <c r="AL36" s="526" t="str">
        <f t="shared" si="27"/>
        <v/>
      </c>
      <c r="AM36" s="432" t="str">
        <f t="shared" si="28"/>
        <v/>
      </c>
      <c r="AN36" s="430" t="str">
        <f t="shared" si="29"/>
        <v/>
      </c>
      <c r="AO36" s="433" t="str">
        <f t="shared" si="30"/>
        <v/>
      </c>
      <c r="AP36" s="911" t="str">
        <f t="shared" si="31"/>
        <v/>
      </c>
      <c r="AQ36" s="77" t="str">
        <f t="shared" si="32"/>
        <v/>
      </c>
      <c r="AR36" s="530" t="str">
        <f t="shared" si="33"/>
        <v/>
      </c>
      <c r="AS36" s="952" t="str">
        <f t="shared" si="34"/>
        <v/>
      </c>
      <c r="AT36" s="675"/>
    </row>
    <row r="37" spans="1:90" s="79" customFormat="1" ht="24.75" customHeight="1" thickBot="1" x14ac:dyDescent="0.3">
      <c r="A37" s="443">
        <f t="shared" si="0"/>
        <v>0</v>
      </c>
      <c r="B37" s="901"/>
      <c r="C37" s="851">
        <v>17</v>
      </c>
      <c r="D37" s="1300"/>
      <c r="E37" s="1301"/>
      <c r="F37" s="1301"/>
      <c r="G37" s="1302"/>
      <c r="H37" s="134"/>
      <c r="I37" s="907"/>
      <c r="J37" s="907"/>
      <c r="K37" s="907"/>
      <c r="L37" s="908"/>
      <c r="M37" s="909"/>
      <c r="N37" s="417" t="str">
        <f t="shared" si="11"/>
        <v/>
      </c>
      <c r="O37" s="910"/>
      <c r="P37" s="910"/>
      <c r="Q37" s="910"/>
      <c r="R37" s="910"/>
      <c r="S37" s="910"/>
      <c r="T37" s="483" t="str">
        <f t="shared" si="12"/>
        <v/>
      </c>
      <c r="U37" s="487"/>
      <c r="V37" s="421" t="str">
        <f t="shared" si="13"/>
        <v/>
      </c>
      <c r="W37" s="421" t="str">
        <f t="shared" si="14"/>
        <v/>
      </c>
      <c r="X37" s="495" t="str">
        <f t="shared" si="2"/>
        <v/>
      </c>
      <c r="Y37" s="423" t="str">
        <f t="shared" si="15"/>
        <v/>
      </c>
      <c r="Z37" s="69"/>
      <c r="AA37" s="480">
        <f t="shared" si="16"/>
        <v>0</v>
      </c>
      <c r="AB37" s="424" t="str">
        <f t="shared" si="17"/>
        <v/>
      </c>
      <c r="AC37" s="425" t="str">
        <f t="shared" si="18"/>
        <v/>
      </c>
      <c r="AD37" s="427" t="str">
        <f t="shared" si="19"/>
        <v/>
      </c>
      <c r="AE37" s="525" t="str">
        <f t="shared" si="20"/>
        <v/>
      </c>
      <c r="AF37" s="429" t="str">
        <f t="shared" si="21"/>
        <v/>
      </c>
      <c r="AG37" s="430" t="str">
        <f t="shared" si="22"/>
        <v/>
      </c>
      <c r="AH37" s="430" t="str">
        <f t="shared" si="23"/>
        <v/>
      </c>
      <c r="AI37" s="430" t="str">
        <f t="shared" si="24"/>
        <v/>
      </c>
      <c r="AJ37" s="431" t="str">
        <f t="shared" si="25"/>
        <v/>
      </c>
      <c r="AK37" s="411" t="str">
        <f t="shared" si="26"/>
        <v/>
      </c>
      <c r="AL37" s="526" t="str">
        <f t="shared" si="27"/>
        <v/>
      </c>
      <c r="AM37" s="432" t="str">
        <f t="shared" si="28"/>
        <v/>
      </c>
      <c r="AN37" s="430" t="str">
        <f t="shared" si="29"/>
        <v/>
      </c>
      <c r="AO37" s="433" t="str">
        <f t="shared" si="30"/>
        <v/>
      </c>
      <c r="AP37" s="911" t="str">
        <f t="shared" si="31"/>
        <v/>
      </c>
      <c r="AQ37" s="77" t="str">
        <f t="shared" si="32"/>
        <v/>
      </c>
      <c r="AR37" s="530" t="str">
        <f t="shared" si="33"/>
        <v/>
      </c>
      <c r="AS37" s="952" t="str">
        <f t="shared" si="34"/>
        <v/>
      </c>
      <c r="AT37" s="391"/>
    </row>
    <row r="38" spans="1:90" s="79" customFormat="1" ht="24.75" customHeight="1" thickBot="1" x14ac:dyDescent="0.3">
      <c r="A38" s="443">
        <f t="shared" si="0"/>
        <v>0</v>
      </c>
      <c r="B38" s="901"/>
      <c r="C38" s="851">
        <v>18</v>
      </c>
      <c r="D38" s="1300"/>
      <c r="E38" s="1301"/>
      <c r="F38" s="1301"/>
      <c r="G38" s="1302"/>
      <c r="H38" s="134"/>
      <c r="I38" s="907"/>
      <c r="J38" s="907"/>
      <c r="K38" s="907"/>
      <c r="L38" s="908"/>
      <c r="M38" s="909"/>
      <c r="N38" s="417" t="str">
        <f t="shared" si="11"/>
        <v/>
      </c>
      <c r="O38" s="910"/>
      <c r="P38" s="910"/>
      <c r="Q38" s="910"/>
      <c r="R38" s="910"/>
      <c r="S38" s="910"/>
      <c r="T38" s="483" t="str">
        <f t="shared" si="12"/>
        <v/>
      </c>
      <c r="U38" s="487"/>
      <c r="V38" s="421" t="str">
        <f t="shared" si="13"/>
        <v/>
      </c>
      <c r="W38" s="421" t="str">
        <f t="shared" si="14"/>
        <v/>
      </c>
      <c r="X38" s="495" t="str">
        <f t="shared" si="2"/>
        <v/>
      </c>
      <c r="Y38" s="423" t="str">
        <f t="shared" si="15"/>
        <v/>
      </c>
      <c r="Z38" s="69"/>
      <c r="AA38" s="480">
        <f t="shared" si="16"/>
        <v>0</v>
      </c>
      <c r="AB38" s="424" t="str">
        <f t="shared" si="17"/>
        <v/>
      </c>
      <c r="AC38" s="425" t="str">
        <f t="shared" si="18"/>
        <v/>
      </c>
      <c r="AD38" s="427" t="str">
        <f t="shared" si="19"/>
        <v/>
      </c>
      <c r="AE38" s="525" t="str">
        <f t="shared" si="20"/>
        <v/>
      </c>
      <c r="AF38" s="429" t="str">
        <f t="shared" si="21"/>
        <v/>
      </c>
      <c r="AG38" s="430" t="str">
        <f t="shared" si="22"/>
        <v/>
      </c>
      <c r="AH38" s="430" t="str">
        <f t="shared" si="23"/>
        <v/>
      </c>
      <c r="AI38" s="430" t="str">
        <f t="shared" si="24"/>
        <v/>
      </c>
      <c r="AJ38" s="431" t="str">
        <f t="shared" si="25"/>
        <v/>
      </c>
      <c r="AK38" s="411" t="str">
        <f t="shared" si="26"/>
        <v/>
      </c>
      <c r="AL38" s="526" t="str">
        <f t="shared" si="27"/>
        <v/>
      </c>
      <c r="AM38" s="432" t="str">
        <f t="shared" si="28"/>
        <v/>
      </c>
      <c r="AN38" s="430" t="str">
        <f t="shared" si="29"/>
        <v/>
      </c>
      <c r="AO38" s="433" t="str">
        <f t="shared" si="30"/>
        <v/>
      </c>
      <c r="AP38" s="911" t="str">
        <f t="shared" si="31"/>
        <v/>
      </c>
      <c r="AQ38" s="77" t="str">
        <f t="shared" si="32"/>
        <v/>
      </c>
      <c r="AR38" s="530" t="str">
        <f t="shared" si="33"/>
        <v/>
      </c>
      <c r="AS38" s="952" t="str">
        <f t="shared" si="34"/>
        <v/>
      </c>
      <c r="AT38" s="672"/>
    </row>
    <row r="39" spans="1:90" s="79" customFormat="1" ht="24.75" customHeight="1" thickBot="1" x14ac:dyDescent="0.3">
      <c r="A39" s="443">
        <f t="shared" si="0"/>
        <v>0</v>
      </c>
      <c r="B39" s="901"/>
      <c r="C39" s="851">
        <v>19</v>
      </c>
      <c r="D39" s="1300"/>
      <c r="E39" s="1301"/>
      <c r="F39" s="1301"/>
      <c r="G39" s="1302"/>
      <c r="H39" s="134"/>
      <c r="I39" s="907"/>
      <c r="J39" s="907"/>
      <c r="K39" s="907"/>
      <c r="L39" s="908"/>
      <c r="M39" s="909"/>
      <c r="N39" s="417" t="str">
        <f t="shared" si="11"/>
        <v/>
      </c>
      <c r="O39" s="910"/>
      <c r="P39" s="910"/>
      <c r="Q39" s="910"/>
      <c r="R39" s="910"/>
      <c r="S39" s="910"/>
      <c r="T39" s="483" t="str">
        <f t="shared" si="12"/>
        <v/>
      </c>
      <c r="U39" s="487"/>
      <c r="V39" s="421" t="str">
        <f t="shared" si="13"/>
        <v/>
      </c>
      <c r="W39" s="421" t="str">
        <f t="shared" si="14"/>
        <v/>
      </c>
      <c r="X39" s="495" t="str">
        <f t="shared" si="2"/>
        <v/>
      </c>
      <c r="Y39" s="423" t="str">
        <f t="shared" si="15"/>
        <v/>
      </c>
      <c r="Z39" s="69"/>
      <c r="AA39" s="480">
        <f t="shared" si="16"/>
        <v>0</v>
      </c>
      <c r="AB39" s="424" t="str">
        <f t="shared" si="17"/>
        <v/>
      </c>
      <c r="AC39" s="425" t="str">
        <f t="shared" si="18"/>
        <v/>
      </c>
      <c r="AD39" s="427" t="str">
        <f t="shared" si="19"/>
        <v/>
      </c>
      <c r="AE39" s="525" t="str">
        <f t="shared" si="20"/>
        <v/>
      </c>
      <c r="AF39" s="429" t="str">
        <f t="shared" si="21"/>
        <v/>
      </c>
      <c r="AG39" s="430" t="str">
        <f t="shared" si="22"/>
        <v/>
      </c>
      <c r="AH39" s="430" t="str">
        <f t="shared" si="23"/>
        <v/>
      </c>
      <c r="AI39" s="430" t="str">
        <f t="shared" si="24"/>
        <v/>
      </c>
      <c r="AJ39" s="431" t="str">
        <f t="shared" si="25"/>
        <v/>
      </c>
      <c r="AK39" s="411" t="str">
        <f t="shared" si="26"/>
        <v/>
      </c>
      <c r="AL39" s="526" t="str">
        <f t="shared" si="27"/>
        <v/>
      </c>
      <c r="AM39" s="432" t="str">
        <f t="shared" si="28"/>
        <v/>
      </c>
      <c r="AN39" s="430" t="str">
        <f t="shared" si="29"/>
        <v/>
      </c>
      <c r="AO39" s="433" t="str">
        <f t="shared" si="30"/>
        <v/>
      </c>
      <c r="AP39" s="911" t="str">
        <f t="shared" si="31"/>
        <v/>
      </c>
      <c r="AQ39" s="77" t="str">
        <f t="shared" si="32"/>
        <v/>
      </c>
      <c r="AR39" s="530" t="str">
        <f t="shared" si="33"/>
        <v/>
      </c>
      <c r="AS39" s="952" t="str">
        <f t="shared" si="34"/>
        <v/>
      </c>
      <c r="AT39" s="672"/>
    </row>
    <row r="40" spans="1:90" s="79" customFormat="1" ht="24.75" customHeight="1" thickBot="1" x14ac:dyDescent="0.3">
      <c r="A40" s="443">
        <f t="shared" si="0"/>
        <v>0</v>
      </c>
      <c r="B40" s="901"/>
      <c r="C40" s="852">
        <v>20</v>
      </c>
      <c r="D40" s="1300"/>
      <c r="E40" s="1301"/>
      <c r="F40" s="1301"/>
      <c r="G40" s="1302"/>
      <c r="H40" s="134"/>
      <c r="I40" s="907"/>
      <c r="J40" s="907"/>
      <c r="K40" s="907"/>
      <c r="L40" s="908"/>
      <c r="M40" s="909"/>
      <c r="N40" s="417" t="str">
        <f t="shared" si="11"/>
        <v/>
      </c>
      <c r="O40" s="910"/>
      <c r="P40" s="910"/>
      <c r="Q40" s="910"/>
      <c r="R40" s="910"/>
      <c r="S40" s="910"/>
      <c r="T40" s="483" t="str">
        <f t="shared" si="12"/>
        <v/>
      </c>
      <c r="U40" s="487"/>
      <c r="V40" s="421" t="str">
        <f t="shared" si="13"/>
        <v/>
      </c>
      <c r="W40" s="421" t="str">
        <f t="shared" si="14"/>
        <v/>
      </c>
      <c r="X40" s="495" t="str">
        <f t="shared" si="2"/>
        <v/>
      </c>
      <c r="Y40" s="423" t="str">
        <f t="shared" si="15"/>
        <v/>
      </c>
      <c r="Z40" s="69"/>
      <c r="AA40" s="480">
        <f t="shared" si="16"/>
        <v>0</v>
      </c>
      <c r="AB40" s="424" t="str">
        <f t="shared" si="17"/>
        <v/>
      </c>
      <c r="AC40" s="425" t="str">
        <f t="shared" si="18"/>
        <v/>
      </c>
      <c r="AD40" s="427" t="str">
        <f t="shared" si="19"/>
        <v/>
      </c>
      <c r="AE40" s="525" t="str">
        <f t="shared" si="20"/>
        <v/>
      </c>
      <c r="AF40" s="429" t="str">
        <f t="shared" si="21"/>
        <v/>
      </c>
      <c r="AG40" s="430" t="str">
        <f t="shared" si="22"/>
        <v/>
      </c>
      <c r="AH40" s="430" t="str">
        <f t="shared" si="23"/>
        <v/>
      </c>
      <c r="AI40" s="430" t="str">
        <f t="shared" si="24"/>
        <v/>
      </c>
      <c r="AJ40" s="431" t="str">
        <f t="shared" si="25"/>
        <v/>
      </c>
      <c r="AK40" s="411" t="str">
        <f t="shared" si="26"/>
        <v/>
      </c>
      <c r="AL40" s="526" t="str">
        <f t="shared" si="27"/>
        <v/>
      </c>
      <c r="AM40" s="432" t="str">
        <f t="shared" si="28"/>
        <v/>
      </c>
      <c r="AN40" s="430" t="str">
        <f t="shared" si="29"/>
        <v/>
      </c>
      <c r="AO40" s="433" t="str">
        <f t="shared" si="30"/>
        <v/>
      </c>
      <c r="AP40" s="911" t="str">
        <f t="shared" si="31"/>
        <v/>
      </c>
      <c r="AQ40" s="77" t="str">
        <f t="shared" si="32"/>
        <v/>
      </c>
      <c r="AR40" s="530" t="str">
        <f t="shared" si="33"/>
        <v/>
      </c>
      <c r="AS40" s="952" t="str">
        <f t="shared" si="34"/>
        <v/>
      </c>
      <c r="AT40" s="673"/>
    </row>
    <row r="41" spans="1:90" s="79" customFormat="1" ht="24.75" customHeight="1" thickBot="1" x14ac:dyDescent="0.3">
      <c r="A41" s="443">
        <f t="shared" si="0"/>
        <v>0</v>
      </c>
      <c r="B41" s="901"/>
      <c r="C41" s="851">
        <v>21</v>
      </c>
      <c r="D41" s="1300"/>
      <c r="E41" s="1301"/>
      <c r="F41" s="1301"/>
      <c r="G41" s="1302"/>
      <c r="H41" s="134"/>
      <c r="I41" s="907"/>
      <c r="J41" s="907"/>
      <c r="K41" s="907"/>
      <c r="L41" s="908"/>
      <c r="M41" s="909"/>
      <c r="N41" s="417" t="str">
        <f t="shared" si="11"/>
        <v/>
      </c>
      <c r="O41" s="910"/>
      <c r="P41" s="910"/>
      <c r="Q41" s="910"/>
      <c r="R41" s="910"/>
      <c r="S41" s="910"/>
      <c r="T41" s="483" t="str">
        <f t="shared" si="12"/>
        <v/>
      </c>
      <c r="U41" s="487"/>
      <c r="V41" s="421" t="str">
        <f t="shared" si="13"/>
        <v/>
      </c>
      <c r="W41" s="421" t="str">
        <f t="shared" si="14"/>
        <v/>
      </c>
      <c r="X41" s="495" t="str">
        <f t="shared" si="2"/>
        <v/>
      </c>
      <c r="Y41" s="423" t="str">
        <f t="shared" si="15"/>
        <v/>
      </c>
      <c r="Z41" s="69"/>
      <c r="AA41" s="480">
        <f t="shared" si="16"/>
        <v>0</v>
      </c>
      <c r="AB41" s="424" t="str">
        <f t="shared" si="17"/>
        <v/>
      </c>
      <c r="AC41" s="425" t="str">
        <f t="shared" si="18"/>
        <v/>
      </c>
      <c r="AD41" s="427" t="str">
        <f t="shared" si="19"/>
        <v/>
      </c>
      <c r="AE41" s="525" t="str">
        <f t="shared" si="20"/>
        <v/>
      </c>
      <c r="AF41" s="429" t="str">
        <f t="shared" si="21"/>
        <v/>
      </c>
      <c r="AG41" s="430" t="str">
        <f t="shared" si="22"/>
        <v/>
      </c>
      <c r="AH41" s="430" t="str">
        <f t="shared" si="23"/>
        <v/>
      </c>
      <c r="AI41" s="430" t="str">
        <f t="shared" si="24"/>
        <v/>
      </c>
      <c r="AJ41" s="431" t="str">
        <f t="shared" si="25"/>
        <v/>
      </c>
      <c r="AK41" s="411" t="str">
        <f t="shared" si="26"/>
        <v/>
      </c>
      <c r="AL41" s="526" t="str">
        <f t="shared" si="27"/>
        <v/>
      </c>
      <c r="AM41" s="432" t="str">
        <f t="shared" si="28"/>
        <v/>
      </c>
      <c r="AN41" s="430" t="str">
        <f t="shared" si="29"/>
        <v/>
      </c>
      <c r="AO41" s="433" t="str">
        <f t="shared" si="30"/>
        <v/>
      </c>
      <c r="AP41" s="911" t="str">
        <f t="shared" si="31"/>
        <v/>
      </c>
      <c r="AQ41" s="77" t="str">
        <f t="shared" si="32"/>
        <v/>
      </c>
      <c r="AR41" s="530" t="str">
        <f t="shared" si="33"/>
        <v/>
      </c>
      <c r="AS41" s="952" t="str">
        <f t="shared" si="34"/>
        <v/>
      </c>
      <c r="AT41" s="672"/>
    </row>
    <row r="42" spans="1:90" s="79" customFormat="1" ht="24.75" customHeight="1" thickBot="1" x14ac:dyDescent="0.3">
      <c r="A42" s="443">
        <f t="shared" si="0"/>
        <v>0</v>
      </c>
      <c r="B42" s="901"/>
      <c r="C42" s="851">
        <v>22</v>
      </c>
      <c r="D42" s="1300"/>
      <c r="E42" s="1301"/>
      <c r="F42" s="1301"/>
      <c r="G42" s="1302"/>
      <c r="H42" s="134"/>
      <c r="I42" s="907"/>
      <c r="J42" s="907"/>
      <c r="K42" s="907"/>
      <c r="L42" s="908"/>
      <c r="M42" s="909"/>
      <c r="N42" s="417" t="str">
        <f t="shared" si="11"/>
        <v/>
      </c>
      <c r="O42" s="910"/>
      <c r="P42" s="910"/>
      <c r="Q42" s="910"/>
      <c r="R42" s="910"/>
      <c r="S42" s="910"/>
      <c r="T42" s="483" t="str">
        <f t="shared" si="12"/>
        <v/>
      </c>
      <c r="U42" s="487"/>
      <c r="V42" s="421" t="str">
        <f t="shared" si="13"/>
        <v/>
      </c>
      <c r="W42" s="421" t="str">
        <f t="shared" si="14"/>
        <v/>
      </c>
      <c r="X42" s="495" t="str">
        <f t="shared" si="2"/>
        <v/>
      </c>
      <c r="Y42" s="423" t="str">
        <f t="shared" si="15"/>
        <v/>
      </c>
      <c r="Z42" s="69"/>
      <c r="AA42" s="480">
        <f t="shared" si="16"/>
        <v>0</v>
      </c>
      <c r="AB42" s="424" t="str">
        <f t="shared" si="17"/>
        <v/>
      </c>
      <c r="AC42" s="425" t="str">
        <f t="shared" si="18"/>
        <v/>
      </c>
      <c r="AD42" s="427" t="str">
        <f t="shared" si="19"/>
        <v/>
      </c>
      <c r="AE42" s="525" t="str">
        <f t="shared" si="20"/>
        <v/>
      </c>
      <c r="AF42" s="429" t="str">
        <f t="shared" si="21"/>
        <v/>
      </c>
      <c r="AG42" s="430" t="str">
        <f t="shared" si="22"/>
        <v/>
      </c>
      <c r="AH42" s="430" t="str">
        <f t="shared" si="23"/>
        <v/>
      </c>
      <c r="AI42" s="430" t="str">
        <f t="shared" si="24"/>
        <v/>
      </c>
      <c r="AJ42" s="431" t="str">
        <f t="shared" si="25"/>
        <v/>
      </c>
      <c r="AK42" s="411" t="str">
        <f t="shared" si="26"/>
        <v/>
      </c>
      <c r="AL42" s="526" t="str">
        <f t="shared" si="27"/>
        <v/>
      </c>
      <c r="AM42" s="432" t="str">
        <f t="shared" si="28"/>
        <v/>
      </c>
      <c r="AN42" s="430" t="str">
        <f t="shared" si="29"/>
        <v/>
      </c>
      <c r="AO42" s="433" t="str">
        <f t="shared" si="30"/>
        <v/>
      </c>
      <c r="AP42" s="911" t="str">
        <f t="shared" si="31"/>
        <v/>
      </c>
      <c r="AQ42" s="77" t="str">
        <f t="shared" si="32"/>
        <v/>
      </c>
      <c r="AR42" s="530" t="str">
        <f t="shared" si="33"/>
        <v/>
      </c>
      <c r="AS42" s="952" t="str">
        <f t="shared" si="34"/>
        <v/>
      </c>
      <c r="AT42" s="671"/>
      <c r="AU42" s="645"/>
      <c r="AV42" s="645"/>
      <c r="AW42" s="645"/>
      <c r="AX42" s="645"/>
      <c r="AY42" s="645"/>
      <c r="AZ42" s="645"/>
      <c r="BA42" s="645"/>
      <c r="BB42" s="645"/>
      <c r="BC42" s="645"/>
      <c r="BD42" s="645"/>
      <c r="BE42" s="645"/>
      <c r="BF42" s="645"/>
      <c r="BG42" s="645"/>
      <c r="BH42" s="645"/>
      <c r="BI42" s="645"/>
      <c r="BJ42" s="645"/>
      <c r="BK42" s="645"/>
      <c r="BL42" s="645"/>
      <c r="BM42" s="645"/>
      <c r="BN42" s="645"/>
      <c r="BO42" s="645"/>
      <c r="BP42" s="645"/>
      <c r="BQ42" s="645"/>
      <c r="BR42" s="645"/>
      <c r="BS42" s="645"/>
      <c r="BT42" s="645"/>
      <c r="BU42" s="645"/>
      <c r="BV42" s="645"/>
      <c r="BW42" s="645"/>
      <c r="BX42" s="645"/>
      <c r="BY42" s="645"/>
      <c r="BZ42" s="645"/>
      <c r="CA42" s="645"/>
      <c r="CB42" s="645"/>
      <c r="CC42" s="645"/>
      <c r="CD42" s="645"/>
      <c r="CE42" s="645"/>
      <c r="CF42" s="645"/>
      <c r="CG42" s="645"/>
      <c r="CH42" s="645"/>
      <c r="CI42" s="645"/>
      <c r="CJ42" s="645"/>
      <c r="CK42" s="645"/>
      <c r="CL42" s="645"/>
    </row>
    <row r="43" spans="1:90" ht="24.75" customHeight="1" thickBot="1" x14ac:dyDescent="0.3">
      <c r="A43" s="443">
        <f t="shared" si="0"/>
        <v>0</v>
      </c>
      <c r="B43" s="901"/>
      <c r="C43" s="851">
        <v>23</v>
      </c>
      <c r="D43" s="1300"/>
      <c r="E43" s="1301"/>
      <c r="F43" s="1301"/>
      <c r="G43" s="1302"/>
      <c r="H43" s="134"/>
      <c r="I43" s="907"/>
      <c r="J43" s="907"/>
      <c r="K43" s="907"/>
      <c r="L43" s="908"/>
      <c r="M43" s="909"/>
      <c r="N43" s="417" t="str">
        <f t="shared" si="11"/>
        <v/>
      </c>
      <c r="O43" s="910"/>
      <c r="P43" s="910"/>
      <c r="Q43" s="910"/>
      <c r="R43" s="910"/>
      <c r="S43" s="910"/>
      <c r="T43" s="483" t="str">
        <f t="shared" si="12"/>
        <v/>
      </c>
      <c r="U43" s="487"/>
      <c r="V43" s="421" t="str">
        <f t="shared" si="13"/>
        <v/>
      </c>
      <c r="W43" s="421" t="str">
        <f t="shared" si="14"/>
        <v/>
      </c>
      <c r="X43" s="495" t="str">
        <f t="shared" si="2"/>
        <v/>
      </c>
      <c r="Y43" s="423" t="str">
        <f t="shared" si="15"/>
        <v/>
      </c>
      <c r="Z43" s="69"/>
      <c r="AA43" s="480">
        <f t="shared" si="16"/>
        <v>0</v>
      </c>
      <c r="AB43" s="424" t="str">
        <f t="shared" si="17"/>
        <v/>
      </c>
      <c r="AC43" s="425" t="str">
        <f t="shared" si="18"/>
        <v/>
      </c>
      <c r="AD43" s="427" t="str">
        <f t="shared" si="19"/>
        <v/>
      </c>
      <c r="AE43" s="525" t="str">
        <f t="shared" si="20"/>
        <v/>
      </c>
      <c r="AF43" s="429" t="str">
        <f t="shared" si="21"/>
        <v/>
      </c>
      <c r="AG43" s="430" t="str">
        <f t="shared" si="22"/>
        <v/>
      </c>
      <c r="AH43" s="430" t="str">
        <f t="shared" si="23"/>
        <v/>
      </c>
      <c r="AI43" s="430" t="str">
        <f t="shared" si="24"/>
        <v/>
      </c>
      <c r="AJ43" s="431" t="str">
        <f t="shared" si="25"/>
        <v/>
      </c>
      <c r="AK43" s="411" t="str">
        <f t="shared" si="26"/>
        <v/>
      </c>
      <c r="AL43" s="526" t="str">
        <f t="shared" si="27"/>
        <v/>
      </c>
      <c r="AM43" s="432" t="str">
        <f t="shared" si="28"/>
        <v/>
      </c>
      <c r="AN43" s="430" t="str">
        <f t="shared" si="29"/>
        <v/>
      </c>
      <c r="AO43" s="433" t="str">
        <f t="shared" si="30"/>
        <v/>
      </c>
      <c r="AP43" s="911" t="str">
        <f t="shared" si="31"/>
        <v/>
      </c>
      <c r="AQ43" s="77" t="str">
        <f t="shared" si="32"/>
        <v/>
      </c>
      <c r="AR43" s="530" t="str">
        <f t="shared" si="33"/>
        <v/>
      </c>
      <c r="AS43" s="952" t="str">
        <f t="shared" si="34"/>
        <v/>
      </c>
      <c r="AT43" s="344"/>
      <c r="AU43" s="521"/>
      <c r="AV43" s="521"/>
      <c r="AW43" s="521"/>
      <c r="AX43" s="521"/>
      <c r="AY43" s="521"/>
      <c r="AZ43" s="521"/>
      <c r="BA43" s="521"/>
      <c r="BB43" s="521"/>
      <c r="BC43" s="521"/>
      <c r="BD43" s="521"/>
      <c r="BE43" s="521"/>
      <c r="BF43" s="521"/>
      <c r="BG43" s="521"/>
      <c r="BH43" s="521"/>
      <c r="BI43" s="521"/>
      <c r="BJ43" s="521"/>
      <c r="BK43" s="521"/>
      <c r="BL43" s="521"/>
      <c r="BM43" s="521"/>
      <c r="BN43" s="521"/>
      <c r="BO43" s="521"/>
      <c r="BP43" s="521"/>
      <c r="BQ43" s="521"/>
      <c r="BR43" s="521"/>
      <c r="BS43" s="521"/>
      <c r="BT43" s="521"/>
      <c r="BU43" s="521"/>
      <c r="BV43" s="521"/>
      <c r="BW43" s="521"/>
      <c r="BX43" s="521"/>
      <c r="BY43" s="521"/>
      <c r="BZ43" s="521"/>
      <c r="CA43" s="521"/>
      <c r="CB43" s="521"/>
      <c r="CC43" s="521"/>
      <c r="CD43" s="521"/>
      <c r="CE43" s="521"/>
      <c r="CF43" s="521"/>
      <c r="CG43" s="521"/>
      <c r="CH43" s="521"/>
      <c r="CI43" s="521"/>
      <c r="CJ43" s="521"/>
      <c r="CK43" s="521"/>
      <c r="CL43" s="521"/>
    </row>
    <row r="44" spans="1:90" ht="24.75" customHeight="1" thickBot="1" x14ac:dyDescent="0.3">
      <c r="A44" s="443">
        <f t="shared" si="0"/>
        <v>0</v>
      </c>
      <c r="B44" s="901"/>
      <c r="C44" s="851">
        <v>24</v>
      </c>
      <c r="D44" s="1300"/>
      <c r="E44" s="1301"/>
      <c r="F44" s="1301"/>
      <c r="G44" s="1302"/>
      <c r="H44" s="134"/>
      <c r="I44" s="907"/>
      <c r="J44" s="907"/>
      <c r="K44" s="907"/>
      <c r="L44" s="908"/>
      <c r="M44" s="909"/>
      <c r="N44" s="417" t="str">
        <f t="shared" si="11"/>
        <v/>
      </c>
      <c r="O44" s="910"/>
      <c r="P44" s="910"/>
      <c r="Q44" s="910"/>
      <c r="R44" s="910"/>
      <c r="S44" s="910"/>
      <c r="T44" s="483" t="str">
        <f t="shared" si="12"/>
        <v/>
      </c>
      <c r="U44" s="487"/>
      <c r="V44" s="421" t="str">
        <f t="shared" si="13"/>
        <v/>
      </c>
      <c r="W44" s="421" t="str">
        <f t="shared" si="14"/>
        <v/>
      </c>
      <c r="X44" s="495" t="str">
        <f t="shared" si="2"/>
        <v/>
      </c>
      <c r="Y44" s="423" t="str">
        <f t="shared" si="15"/>
        <v/>
      </c>
      <c r="Z44" s="69"/>
      <c r="AA44" s="480">
        <f t="shared" si="16"/>
        <v>0</v>
      </c>
      <c r="AB44" s="424" t="str">
        <f t="shared" si="17"/>
        <v/>
      </c>
      <c r="AC44" s="425" t="str">
        <f t="shared" si="18"/>
        <v/>
      </c>
      <c r="AD44" s="427" t="str">
        <f t="shared" si="19"/>
        <v/>
      </c>
      <c r="AE44" s="525" t="str">
        <f t="shared" si="20"/>
        <v/>
      </c>
      <c r="AF44" s="429" t="str">
        <f t="shared" si="21"/>
        <v/>
      </c>
      <c r="AG44" s="430" t="str">
        <f t="shared" si="22"/>
        <v/>
      </c>
      <c r="AH44" s="430" t="str">
        <f t="shared" si="23"/>
        <v/>
      </c>
      <c r="AI44" s="430" t="str">
        <f t="shared" si="24"/>
        <v/>
      </c>
      <c r="AJ44" s="431" t="str">
        <f t="shared" si="25"/>
        <v/>
      </c>
      <c r="AK44" s="411" t="str">
        <f t="shared" si="26"/>
        <v/>
      </c>
      <c r="AL44" s="526" t="str">
        <f t="shared" si="27"/>
        <v/>
      </c>
      <c r="AM44" s="432" t="str">
        <f t="shared" si="28"/>
        <v/>
      </c>
      <c r="AN44" s="430" t="str">
        <f t="shared" si="29"/>
        <v/>
      </c>
      <c r="AO44" s="433" t="str">
        <f t="shared" si="30"/>
        <v/>
      </c>
      <c r="AP44" s="911" t="str">
        <f t="shared" si="31"/>
        <v/>
      </c>
      <c r="AQ44" s="77" t="str">
        <f t="shared" si="32"/>
        <v/>
      </c>
      <c r="AR44" s="530" t="str">
        <f t="shared" si="33"/>
        <v/>
      </c>
      <c r="AS44" s="952" t="str">
        <f t="shared" si="34"/>
        <v/>
      </c>
      <c r="AT44" s="670"/>
      <c r="AU44" s="521"/>
      <c r="AV44" s="521"/>
      <c r="AW44" s="521"/>
      <c r="AX44" s="521"/>
      <c r="AY44" s="521"/>
      <c r="AZ44" s="521"/>
      <c r="BA44" s="521"/>
      <c r="BB44" s="521"/>
      <c r="BC44" s="521"/>
      <c r="BD44" s="521"/>
      <c r="BE44" s="521"/>
      <c r="BF44" s="521"/>
      <c r="BG44" s="521"/>
      <c r="BH44" s="521"/>
      <c r="BI44" s="521"/>
      <c r="BJ44" s="521"/>
      <c r="BK44" s="521"/>
      <c r="BL44" s="521"/>
      <c r="BM44" s="521"/>
      <c r="BN44" s="521"/>
      <c r="BO44" s="521"/>
      <c r="BP44" s="521"/>
      <c r="BQ44" s="521"/>
      <c r="BR44" s="521"/>
      <c r="BS44" s="521"/>
      <c r="BT44" s="521"/>
      <c r="BU44" s="521"/>
      <c r="BV44" s="521"/>
      <c r="BW44" s="521"/>
      <c r="BX44" s="521"/>
      <c r="BY44" s="521"/>
      <c r="BZ44" s="521"/>
      <c r="CA44" s="521"/>
      <c r="CB44" s="521"/>
      <c r="CC44" s="521"/>
      <c r="CD44" s="521"/>
      <c r="CE44" s="521"/>
      <c r="CF44" s="521"/>
      <c r="CG44" s="521"/>
      <c r="CH44" s="521"/>
      <c r="CI44" s="521"/>
      <c r="CJ44" s="521"/>
      <c r="CK44" s="521"/>
      <c r="CL44" s="521"/>
    </row>
    <row r="45" spans="1:90" ht="24.75" customHeight="1" thickBot="1" x14ac:dyDescent="0.3">
      <c r="A45" s="443">
        <f t="shared" si="0"/>
        <v>0</v>
      </c>
      <c r="B45" s="901"/>
      <c r="C45" s="851">
        <v>25</v>
      </c>
      <c r="D45" s="1300"/>
      <c r="E45" s="1301"/>
      <c r="F45" s="1301"/>
      <c r="G45" s="1302"/>
      <c r="H45" s="134"/>
      <c r="I45" s="907"/>
      <c r="J45" s="907"/>
      <c r="K45" s="907"/>
      <c r="L45" s="908"/>
      <c r="M45" s="909"/>
      <c r="N45" s="417" t="str">
        <f t="shared" si="11"/>
        <v/>
      </c>
      <c r="O45" s="910"/>
      <c r="P45" s="910"/>
      <c r="Q45" s="910"/>
      <c r="R45" s="910"/>
      <c r="S45" s="910"/>
      <c r="T45" s="483" t="str">
        <f t="shared" si="12"/>
        <v/>
      </c>
      <c r="U45" s="487"/>
      <c r="V45" s="421" t="str">
        <f t="shared" si="13"/>
        <v/>
      </c>
      <c r="W45" s="421" t="str">
        <f t="shared" si="14"/>
        <v/>
      </c>
      <c r="X45" s="495" t="str">
        <f t="shared" si="2"/>
        <v/>
      </c>
      <c r="Y45" s="423" t="str">
        <f t="shared" si="15"/>
        <v/>
      </c>
      <c r="Z45" s="69"/>
      <c r="AA45" s="480">
        <f t="shared" si="16"/>
        <v>0</v>
      </c>
      <c r="AB45" s="424" t="str">
        <f t="shared" si="17"/>
        <v/>
      </c>
      <c r="AC45" s="425" t="str">
        <f t="shared" si="18"/>
        <v/>
      </c>
      <c r="AD45" s="427" t="str">
        <f t="shared" si="19"/>
        <v/>
      </c>
      <c r="AE45" s="525" t="str">
        <f t="shared" si="20"/>
        <v/>
      </c>
      <c r="AF45" s="429" t="str">
        <f t="shared" si="21"/>
        <v/>
      </c>
      <c r="AG45" s="430" t="str">
        <f t="shared" si="22"/>
        <v/>
      </c>
      <c r="AH45" s="430" t="str">
        <f t="shared" si="23"/>
        <v/>
      </c>
      <c r="AI45" s="430" t="str">
        <f t="shared" si="24"/>
        <v/>
      </c>
      <c r="AJ45" s="431" t="str">
        <f t="shared" si="25"/>
        <v/>
      </c>
      <c r="AK45" s="411" t="str">
        <f t="shared" si="26"/>
        <v/>
      </c>
      <c r="AL45" s="526" t="str">
        <f t="shared" si="27"/>
        <v/>
      </c>
      <c r="AM45" s="432" t="str">
        <f t="shared" si="28"/>
        <v/>
      </c>
      <c r="AN45" s="430" t="str">
        <f t="shared" si="29"/>
        <v/>
      </c>
      <c r="AO45" s="433" t="str">
        <f t="shared" si="30"/>
        <v/>
      </c>
      <c r="AP45" s="911" t="str">
        <f t="shared" si="31"/>
        <v/>
      </c>
      <c r="AQ45" s="77" t="str">
        <f t="shared" si="32"/>
        <v/>
      </c>
      <c r="AR45" s="530" t="str">
        <f t="shared" si="33"/>
        <v/>
      </c>
      <c r="AS45" s="952" t="str">
        <f t="shared" si="34"/>
        <v/>
      </c>
      <c r="AT45" s="669"/>
      <c r="AU45" s="521"/>
      <c r="AV45" s="521"/>
      <c r="AW45" s="521"/>
      <c r="AX45" s="521"/>
      <c r="AY45" s="521"/>
      <c r="AZ45" s="521"/>
      <c r="BA45" s="521"/>
      <c r="BB45" s="521"/>
      <c r="BC45" s="521"/>
      <c r="BD45" s="521"/>
      <c r="BE45" s="521"/>
      <c r="BF45" s="521"/>
      <c r="BG45" s="521"/>
      <c r="BH45" s="521"/>
      <c r="BI45" s="521"/>
      <c r="BJ45" s="521"/>
      <c r="BK45" s="521"/>
      <c r="BL45" s="521"/>
      <c r="BM45" s="521"/>
      <c r="BN45" s="521"/>
      <c r="BO45" s="521"/>
      <c r="BP45" s="521"/>
      <c r="BQ45" s="521"/>
      <c r="BR45" s="521"/>
      <c r="BS45" s="521"/>
      <c r="BT45" s="521"/>
      <c r="BU45" s="521"/>
      <c r="BV45" s="521"/>
      <c r="BW45" s="521"/>
      <c r="BX45" s="521"/>
      <c r="BY45" s="521"/>
      <c r="BZ45" s="521"/>
      <c r="CA45" s="521"/>
      <c r="CB45" s="521"/>
      <c r="CC45" s="521"/>
      <c r="CD45" s="521"/>
      <c r="CE45" s="521"/>
      <c r="CF45" s="521"/>
      <c r="CG45" s="521"/>
      <c r="CH45" s="521"/>
      <c r="CI45" s="521"/>
      <c r="CJ45" s="521"/>
      <c r="CK45" s="521"/>
      <c r="CL45" s="521"/>
    </row>
    <row r="46" spans="1:90" ht="24.75" customHeight="1" thickBot="1" x14ac:dyDescent="0.3">
      <c r="A46" s="443">
        <f t="shared" si="0"/>
        <v>0</v>
      </c>
      <c r="B46" s="901"/>
      <c r="C46" s="851">
        <v>26</v>
      </c>
      <c r="D46" s="1300"/>
      <c r="E46" s="1301"/>
      <c r="F46" s="1301"/>
      <c r="G46" s="1302"/>
      <c r="H46" s="134"/>
      <c r="I46" s="907"/>
      <c r="J46" s="907"/>
      <c r="K46" s="907"/>
      <c r="L46" s="908"/>
      <c r="M46" s="909"/>
      <c r="N46" s="417" t="str">
        <f t="shared" si="11"/>
        <v/>
      </c>
      <c r="O46" s="910"/>
      <c r="P46" s="910"/>
      <c r="Q46" s="910"/>
      <c r="R46" s="910"/>
      <c r="S46" s="910"/>
      <c r="T46" s="483" t="str">
        <f t="shared" si="12"/>
        <v/>
      </c>
      <c r="U46" s="487"/>
      <c r="V46" s="421" t="str">
        <f t="shared" si="13"/>
        <v/>
      </c>
      <c r="W46" s="421" t="str">
        <f t="shared" si="14"/>
        <v/>
      </c>
      <c r="X46" s="495" t="str">
        <f t="shared" si="2"/>
        <v/>
      </c>
      <c r="Y46" s="423" t="str">
        <f t="shared" si="15"/>
        <v/>
      </c>
      <c r="Z46" s="69"/>
      <c r="AA46" s="480">
        <f t="shared" si="16"/>
        <v>0</v>
      </c>
      <c r="AB46" s="424" t="str">
        <f t="shared" si="17"/>
        <v/>
      </c>
      <c r="AC46" s="425" t="str">
        <f t="shared" si="18"/>
        <v/>
      </c>
      <c r="AD46" s="427" t="str">
        <f t="shared" si="19"/>
        <v/>
      </c>
      <c r="AE46" s="525" t="str">
        <f t="shared" si="20"/>
        <v/>
      </c>
      <c r="AF46" s="429" t="str">
        <f t="shared" si="21"/>
        <v/>
      </c>
      <c r="AG46" s="430" t="str">
        <f t="shared" si="22"/>
        <v/>
      </c>
      <c r="AH46" s="430" t="str">
        <f t="shared" si="23"/>
        <v/>
      </c>
      <c r="AI46" s="430" t="str">
        <f t="shared" si="24"/>
        <v/>
      </c>
      <c r="AJ46" s="431" t="str">
        <f t="shared" si="25"/>
        <v/>
      </c>
      <c r="AK46" s="411" t="str">
        <f t="shared" si="26"/>
        <v/>
      </c>
      <c r="AL46" s="526" t="str">
        <f t="shared" si="27"/>
        <v/>
      </c>
      <c r="AM46" s="432" t="str">
        <f t="shared" si="28"/>
        <v/>
      </c>
      <c r="AN46" s="430" t="str">
        <f t="shared" si="29"/>
        <v/>
      </c>
      <c r="AO46" s="433" t="str">
        <f t="shared" si="30"/>
        <v/>
      </c>
      <c r="AP46" s="911" t="str">
        <f t="shared" si="31"/>
        <v/>
      </c>
      <c r="AQ46" s="77" t="str">
        <f t="shared" si="32"/>
        <v/>
      </c>
      <c r="AR46" s="530" t="str">
        <f t="shared" si="33"/>
        <v/>
      </c>
      <c r="AS46" s="952" t="str">
        <f t="shared" si="34"/>
        <v/>
      </c>
      <c r="AT46" s="668"/>
      <c r="AU46" s="521"/>
      <c r="AV46" s="521"/>
      <c r="AW46" s="521"/>
      <c r="AX46" s="521"/>
      <c r="AY46" s="521"/>
      <c r="AZ46" s="521"/>
      <c r="BA46" s="521"/>
      <c r="BB46" s="521"/>
      <c r="BC46" s="521"/>
      <c r="BD46" s="521"/>
      <c r="BE46" s="521"/>
      <c r="BF46" s="521"/>
      <c r="BG46" s="521"/>
      <c r="BH46" s="521"/>
      <c r="BI46" s="521"/>
      <c r="BJ46" s="521"/>
      <c r="BK46" s="521"/>
      <c r="BL46" s="521"/>
      <c r="BM46" s="521"/>
      <c r="BN46" s="521"/>
      <c r="BO46" s="521"/>
      <c r="BP46" s="521"/>
      <c r="BQ46" s="521"/>
      <c r="BR46" s="521"/>
      <c r="BS46" s="521"/>
      <c r="BT46" s="521"/>
      <c r="BU46" s="521"/>
      <c r="BV46" s="521"/>
      <c r="BW46" s="521"/>
      <c r="BX46" s="521"/>
      <c r="BY46" s="521"/>
      <c r="BZ46" s="521"/>
      <c r="CA46" s="521"/>
      <c r="CB46" s="521"/>
      <c r="CC46" s="521"/>
      <c r="CD46" s="521"/>
      <c r="CE46" s="521"/>
      <c r="CF46" s="521"/>
      <c r="CG46" s="521"/>
      <c r="CH46" s="521"/>
      <c r="CI46" s="521"/>
      <c r="CJ46" s="521"/>
      <c r="CK46" s="521"/>
      <c r="CL46" s="521"/>
    </row>
    <row r="47" spans="1:90" ht="24.75" customHeight="1" thickBot="1" x14ac:dyDescent="0.3">
      <c r="A47" s="443">
        <f t="shared" si="0"/>
        <v>0</v>
      </c>
      <c r="B47" s="901"/>
      <c r="C47" s="851">
        <v>27</v>
      </c>
      <c r="D47" s="1300"/>
      <c r="E47" s="1301"/>
      <c r="F47" s="1301"/>
      <c r="G47" s="1302"/>
      <c r="H47" s="134"/>
      <c r="I47" s="907"/>
      <c r="J47" s="907"/>
      <c r="K47" s="907"/>
      <c r="L47" s="908"/>
      <c r="M47" s="909"/>
      <c r="N47" s="417" t="str">
        <f t="shared" si="11"/>
        <v/>
      </c>
      <c r="O47" s="910"/>
      <c r="P47" s="910"/>
      <c r="Q47" s="910"/>
      <c r="R47" s="910"/>
      <c r="S47" s="910"/>
      <c r="T47" s="483" t="str">
        <f t="shared" si="12"/>
        <v/>
      </c>
      <c r="U47" s="487"/>
      <c r="V47" s="421" t="str">
        <f t="shared" si="13"/>
        <v/>
      </c>
      <c r="W47" s="421" t="str">
        <f t="shared" si="14"/>
        <v/>
      </c>
      <c r="X47" s="495" t="str">
        <f t="shared" si="2"/>
        <v/>
      </c>
      <c r="Y47" s="423" t="str">
        <f t="shared" si="15"/>
        <v/>
      </c>
      <c r="Z47" s="69"/>
      <c r="AA47" s="480">
        <f t="shared" si="16"/>
        <v>0</v>
      </c>
      <c r="AB47" s="424" t="str">
        <f t="shared" si="17"/>
        <v/>
      </c>
      <c r="AC47" s="425" t="str">
        <f t="shared" si="18"/>
        <v/>
      </c>
      <c r="AD47" s="427" t="str">
        <f t="shared" si="19"/>
        <v/>
      </c>
      <c r="AE47" s="525" t="str">
        <f t="shared" si="20"/>
        <v/>
      </c>
      <c r="AF47" s="429" t="str">
        <f t="shared" si="21"/>
        <v/>
      </c>
      <c r="AG47" s="430" t="str">
        <f t="shared" si="22"/>
        <v/>
      </c>
      <c r="AH47" s="430" t="str">
        <f t="shared" si="23"/>
        <v/>
      </c>
      <c r="AI47" s="430" t="str">
        <f t="shared" si="24"/>
        <v/>
      </c>
      <c r="AJ47" s="431" t="str">
        <f t="shared" si="25"/>
        <v/>
      </c>
      <c r="AK47" s="411" t="str">
        <f t="shared" si="26"/>
        <v/>
      </c>
      <c r="AL47" s="526" t="str">
        <f t="shared" si="27"/>
        <v/>
      </c>
      <c r="AM47" s="432" t="str">
        <f t="shared" si="28"/>
        <v/>
      </c>
      <c r="AN47" s="430" t="str">
        <f t="shared" si="29"/>
        <v/>
      </c>
      <c r="AO47" s="433" t="str">
        <f t="shared" si="30"/>
        <v/>
      </c>
      <c r="AP47" s="911" t="str">
        <f t="shared" si="31"/>
        <v/>
      </c>
      <c r="AQ47" s="77" t="str">
        <f t="shared" si="32"/>
        <v/>
      </c>
      <c r="AR47" s="530" t="str">
        <f t="shared" si="33"/>
        <v/>
      </c>
      <c r="AS47" s="952" t="str">
        <f t="shared" si="34"/>
        <v/>
      </c>
      <c r="AT47" s="668"/>
      <c r="AU47" s="521"/>
      <c r="AV47" s="521"/>
      <c r="AW47" s="521"/>
      <c r="AX47" s="521"/>
      <c r="AY47" s="521"/>
      <c r="AZ47" s="521"/>
      <c r="BA47" s="521"/>
      <c r="BB47" s="521"/>
      <c r="BC47" s="521"/>
      <c r="BD47" s="521"/>
      <c r="BE47" s="521"/>
      <c r="BF47" s="521"/>
      <c r="BG47" s="521"/>
      <c r="BH47" s="521"/>
      <c r="BI47" s="521"/>
      <c r="BJ47" s="521"/>
      <c r="BK47" s="521"/>
      <c r="BL47" s="521"/>
      <c r="BM47" s="521"/>
      <c r="BN47" s="521"/>
      <c r="BO47" s="521"/>
      <c r="BP47" s="521"/>
      <c r="BQ47" s="521"/>
      <c r="BR47" s="521"/>
      <c r="BS47" s="521"/>
      <c r="BT47" s="521"/>
      <c r="BU47" s="521"/>
      <c r="BV47" s="521"/>
      <c r="BW47" s="521"/>
      <c r="BX47" s="521"/>
      <c r="BY47" s="521"/>
      <c r="BZ47" s="521"/>
      <c r="CA47" s="521"/>
      <c r="CB47" s="521"/>
      <c r="CC47" s="521"/>
      <c r="CD47" s="521"/>
      <c r="CE47" s="521"/>
      <c r="CF47" s="521"/>
      <c r="CG47" s="521"/>
      <c r="CH47" s="521"/>
      <c r="CI47" s="521"/>
      <c r="CJ47" s="521"/>
      <c r="CK47" s="521"/>
      <c r="CL47" s="521"/>
    </row>
    <row r="48" spans="1:90" ht="24.75" customHeight="1" thickBot="1" x14ac:dyDescent="0.3">
      <c r="A48" s="443">
        <f t="shared" si="0"/>
        <v>0</v>
      </c>
      <c r="B48" s="901"/>
      <c r="C48" s="851">
        <v>28</v>
      </c>
      <c r="D48" s="1300"/>
      <c r="E48" s="1301"/>
      <c r="F48" s="1301"/>
      <c r="G48" s="1302"/>
      <c r="H48" s="134"/>
      <c r="I48" s="907"/>
      <c r="J48" s="907"/>
      <c r="K48" s="907"/>
      <c r="L48" s="908"/>
      <c r="M48" s="909"/>
      <c r="N48" s="417" t="str">
        <f t="shared" si="11"/>
        <v/>
      </c>
      <c r="O48" s="910"/>
      <c r="P48" s="910"/>
      <c r="Q48" s="910"/>
      <c r="R48" s="910"/>
      <c r="S48" s="910"/>
      <c r="T48" s="483" t="str">
        <f t="shared" si="12"/>
        <v/>
      </c>
      <c r="U48" s="487"/>
      <c r="V48" s="421" t="str">
        <f t="shared" si="13"/>
        <v/>
      </c>
      <c r="W48" s="421" t="str">
        <f t="shared" si="14"/>
        <v/>
      </c>
      <c r="X48" s="495" t="str">
        <f t="shared" si="2"/>
        <v/>
      </c>
      <c r="Y48" s="423" t="str">
        <f t="shared" si="15"/>
        <v/>
      </c>
      <c r="Z48" s="69"/>
      <c r="AA48" s="480">
        <f t="shared" si="16"/>
        <v>0</v>
      </c>
      <c r="AB48" s="424" t="str">
        <f t="shared" si="17"/>
        <v/>
      </c>
      <c r="AC48" s="425" t="str">
        <f t="shared" si="18"/>
        <v/>
      </c>
      <c r="AD48" s="427" t="str">
        <f t="shared" si="19"/>
        <v/>
      </c>
      <c r="AE48" s="525" t="str">
        <f t="shared" si="20"/>
        <v/>
      </c>
      <c r="AF48" s="429" t="str">
        <f t="shared" si="21"/>
        <v/>
      </c>
      <c r="AG48" s="430" t="str">
        <f t="shared" si="22"/>
        <v/>
      </c>
      <c r="AH48" s="430" t="str">
        <f t="shared" si="23"/>
        <v/>
      </c>
      <c r="AI48" s="430" t="str">
        <f t="shared" si="24"/>
        <v/>
      </c>
      <c r="AJ48" s="431" t="str">
        <f t="shared" si="25"/>
        <v/>
      </c>
      <c r="AK48" s="411" t="str">
        <f t="shared" si="26"/>
        <v/>
      </c>
      <c r="AL48" s="526" t="str">
        <f t="shared" si="27"/>
        <v/>
      </c>
      <c r="AM48" s="432" t="str">
        <f t="shared" si="28"/>
        <v/>
      </c>
      <c r="AN48" s="430" t="str">
        <f t="shared" si="29"/>
        <v/>
      </c>
      <c r="AO48" s="433" t="str">
        <f t="shared" si="30"/>
        <v/>
      </c>
      <c r="AP48" s="911" t="str">
        <f t="shared" si="31"/>
        <v/>
      </c>
      <c r="AQ48" s="77" t="str">
        <f t="shared" si="32"/>
        <v/>
      </c>
      <c r="AR48" s="530" t="str">
        <f t="shared" si="33"/>
        <v/>
      </c>
      <c r="AS48" s="952" t="str">
        <f t="shared" si="34"/>
        <v/>
      </c>
      <c r="AT48" s="344"/>
      <c r="AU48" s="521"/>
      <c r="AV48" s="521"/>
      <c r="AW48" s="521"/>
      <c r="AX48" s="521"/>
      <c r="AY48" s="521"/>
      <c r="AZ48" s="521"/>
      <c r="BA48" s="521"/>
      <c r="BB48" s="521"/>
      <c r="BC48" s="521"/>
      <c r="BD48" s="521"/>
      <c r="BE48" s="521"/>
      <c r="BF48" s="521"/>
      <c r="BG48" s="521"/>
      <c r="BH48" s="521"/>
      <c r="BI48" s="521"/>
      <c r="BJ48" s="521"/>
      <c r="BK48" s="521"/>
      <c r="BL48" s="521"/>
      <c r="BM48" s="521"/>
      <c r="BN48" s="521"/>
      <c r="BO48" s="521"/>
      <c r="BP48" s="521"/>
      <c r="BQ48" s="521"/>
      <c r="BR48" s="521"/>
      <c r="BS48" s="521"/>
      <c r="BT48" s="521"/>
      <c r="BU48" s="521"/>
      <c r="BV48" s="521"/>
      <c r="BW48" s="521"/>
      <c r="BX48" s="521"/>
      <c r="BY48" s="521"/>
      <c r="BZ48" s="521"/>
      <c r="CA48" s="521"/>
      <c r="CB48" s="521"/>
      <c r="CC48" s="521"/>
      <c r="CD48" s="521"/>
      <c r="CE48" s="521"/>
      <c r="CF48" s="521"/>
      <c r="CG48" s="521"/>
      <c r="CH48" s="521"/>
      <c r="CI48" s="521"/>
      <c r="CJ48" s="521"/>
      <c r="CK48" s="521"/>
      <c r="CL48" s="521"/>
    </row>
    <row r="49" spans="1:90" ht="24.75" customHeight="1" thickBot="1" x14ac:dyDescent="0.3">
      <c r="A49" s="443">
        <f t="shared" si="0"/>
        <v>0</v>
      </c>
      <c r="B49" s="901"/>
      <c r="C49" s="851">
        <v>29</v>
      </c>
      <c r="D49" s="1300"/>
      <c r="E49" s="1301"/>
      <c r="F49" s="1301"/>
      <c r="G49" s="1302"/>
      <c r="H49" s="134"/>
      <c r="I49" s="907"/>
      <c r="J49" s="907"/>
      <c r="K49" s="907"/>
      <c r="L49" s="908"/>
      <c r="M49" s="909"/>
      <c r="N49" s="417" t="str">
        <f t="shared" si="11"/>
        <v/>
      </c>
      <c r="O49" s="910"/>
      <c r="P49" s="910"/>
      <c r="Q49" s="910"/>
      <c r="R49" s="910"/>
      <c r="S49" s="910"/>
      <c r="T49" s="483" t="str">
        <f t="shared" si="12"/>
        <v/>
      </c>
      <c r="U49" s="487"/>
      <c r="V49" s="421" t="str">
        <f t="shared" si="13"/>
        <v/>
      </c>
      <c r="W49" s="421" t="str">
        <f t="shared" si="14"/>
        <v/>
      </c>
      <c r="X49" s="495" t="str">
        <f t="shared" si="2"/>
        <v/>
      </c>
      <c r="Y49" s="423" t="str">
        <f t="shared" si="15"/>
        <v/>
      </c>
      <c r="Z49" s="69"/>
      <c r="AA49" s="480">
        <f t="shared" si="16"/>
        <v>0</v>
      </c>
      <c r="AB49" s="424" t="str">
        <f t="shared" si="17"/>
        <v/>
      </c>
      <c r="AC49" s="425" t="str">
        <f t="shared" si="18"/>
        <v/>
      </c>
      <c r="AD49" s="427" t="str">
        <f t="shared" si="19"/>
        <v/>
      </c>
      <c r="AE49" s="525" t="str">
        <f t="shared" si="20"/>
        <v/>
      </c>
      <c r="AF49" s="429" t="str">
        <f t="shared" si="21"/>
        <v/>
      </c>
      <c r="AG49" s="430" t="str">
        <f t="shared" si="22"/>
        <v/>
      </c>
      <c r="AH49" s="430" t="str">
        <f t="shared" si="23"/>
        <v/>
      </c>
      <c r="AI49" s="430" t="str">
        <f t="shared" si="24"/>
        <v/>
      </c>
      <c r="AJ49" s="431" t="str">
        <f t="shared" si="25"/>
        <v/>
      </c>
      <c r="AK49" s="411" t="str">
        <f t="shared" si="26"/>
        <v/>
      </c>
      <c r="AL49" s="526" t="str">
        <f t="shared" si="27"/>
        <v/>
      </c>
      <c r="AM49" s="432" t="str">
        <f t="shared" si="28"/>
        <v/>
      </c>
      <c r="AN49" s="430" t="str">
        <f t="shared" si="29"/>
        <v/>
      </c>
      <c r="AO49" s="433" t="str">
        <f t="shared" si="30"/>
        <v/>
      </c>
      <c r="AP49" s="911" t="str">
        <f t="shared" si="31"/>
        <v/>
      </c>
      <c r="AQ49" s="77" t="str">
        <f t="shared" si="32"/>
        <v/>
      </c>
      <c r="AR49" s="530" t="str">
        <f t="shared" si="33"/>
        <v/>
      </c>
      <c r="AS49" s="952" t="str">
        <f t="shared" si="34"/>
        <v/>
      </c>
      <c r="AT49" s="669"/>
      <c r="AU49" s="521"/>
      <c r="AV49" s="521"/>
      <c r="AW49" s="521"/>
      <c r="AX49" s="521"/>
      <c r="AY49" s="521"/>
      <c r="AZ49" s="521"/>
      <c r="BA49" s="521"/>
      <c r="BB49" s="521"/>
      <c r="BC49" s="521"/>
      <c r="BD49" s="521"/>
      <c r="BE49" s="521"/>
      <c r="BF49" s="521"/>
      <c r="BG49" s="521"/>
      <c r="BH49" s="521"/>
      <c r="BI49" s="521"/>
      <c r="BJ49" s="521"/>
      <c r="BK49" s="521"/>
      <c r="BL49" s="521"/>
      <c r="BM49" s="521"/>
      <c r="BN49" s="521"/>
      <c r="BO49" s="521"/>
      <c r="BP49" s="521"/>
      <c r="BQ49" s="521"/>
      <c r="BR49" s="521"/>
      <c r="BS49" s="521"/>
      <c r="BT49" s="521"/>
      <c r="BU49" s="521"/>
      <c r="BV49" s="521"/>
      <c r="BW49" s="521"/>
      <c r="BX49" s="521"/>
      <c r="BY49" s="521"/>
      <c r="BZ49" s="521"/>
      <c r="CA49" s="521"/>
      <c r="CB49" s="521"/>
      <c r="CC49" s="521"/>
      <c r="CD49" s="521"/>
      <c r="CE49" s="521"/>
      <c r="CF49" s="521"/>
      <c r="CG49" s="521"/>
      <c r="CH49" s="521"/>
      <c r="CI49" s="521"/>
      <c r="CJ49" s="521"/>
      <c r="CK49" s="521"/>
      <c r="CL49" s="521"/>
    </row>
    <row r="50" spans="1:90" ht="24.75" customHeight="1" thickBot="1" x14ac:dyDescent="0.3">
      <c r="A50" s="443">
        <f t="shared" si="0"/>
        <v>0</v>
      </c>
      <c r="B50" s="901"/>
      <c r="C50" s="851">
        <v>30</v>
      </c>
      <c r="D50" s="1300"/>
      <c r="E50" s="1301"/>
      <c r="F50" s="1301"/>
      <c r="G50" s="1302"/>
      <c r="H50" s="134"/>
      <c r="I50" s="907"/>
      <c r="J50" s="907"/>
      <c r="K50" s="907"/>
      <c r="L50" s="908"/>
      <c r="M50" s="909"/>
      <c r="N50" s="417" t="str">
        <f t="shared" si="11"/>
        <v/>
      </c>
      <c r="O50" s="910"/>
      <c r="P50" s="910"/>
      <c r="Q50" s="910"/>
      <c r="R50" s="910"/>
      <c r="S50" s="910"/>
      <c r="T50" s="483" t="str">
        <f t="shared" si="12"/>
        <v/>
      </c>
      <c r="U50" s="487"/>
      <c r="V50" s="421" t="str">
        <f t="shared" si="13"/>
        <v/>
      </c>
      <c r="W50" s="421" t="str">
        <f t="shared" si="14"/>
        <v/>
      </c>
      <c r="X50" s="495" t="str">
        <f t="shared" si="2"/>
        <v/>
      </c>
      <c r="Y50" s="423" t="str">
        <f t="shared" si="15"/>
        <v/>
      </c>
      <c r="Z50" s="69"/>
      <c r="AA50" s="480">
        <f t="shared" si="16"/>
        <v>0</v>
      </c>
      <c r="AB50" s="424" t="str">
        <f t="shared" si="17"/>
        <v/>
      </c>
      <c r="AC50" s="425" t="str">
        <f t="shared" si="18"/>
        <v/>
      </c>
      <c r="AD50" s="427" t="str">
        <f t="shared" si="19"/>
        <v/>
      </c>
      <c r="AE50" s="525" t="str">
        <f t="shared" si="20"/>
        <v/>
      </c>
      <c r="AF50" s="429" t="str">
        <f t="shared" si="21"/>
        <v/>
      </c>
      <c r="AG50" s="430" t="str">
        <f t="shared" si="22"/>
        <v/>
      </c>
      <c r="AH50" s="430" t="str">
        <f t="shared" si="23"/>
        <v/>
      </c>
      <c r="AI50" s="430" t="str">
        <f t="shared" si="24"/>
        <v/>
      </c>
      <c r="AJ50" s="431" t="str">
        <f t="shared" si="25"/>
        <v/>
      </c>
      <c r="AK50" s="411" t="str">
        <f t="shared" si="26"/>
        <v/>
      </c>
      <c r="AL50" s="526" t="str">
        <f t="shared" si="27"/>
        <v/>
      </c>
      <c r="AM50" s="432" t="str">
        <f t="shared" si="28"/>
        <v/>
      </c>
      <c r="AN50" s="430" t="str">
        <f t="shared" si="29"/>
        <v/>
      </c>
      <c r="AO50" s="433" t="str">
        <f t="shared" si="30"/>
        <v/>
      </c>
      <c r="AP50" s="911" t="str">
        <f t="shared" si="31"/>
        <v/>
      </c>
      <c r="AQ50" s="77" t="str">
        <f t="shared" si="32"/>
        <v/>
      </c>
      <c r="AR50" s="530" t="str">
        <f t="shared" si="33"/>
        <v/>
      </c>
      <c r="AS50" s="952" t="str">
        <f t="shared" si="34"/>
        <v/>
      </c>
      <c r="AT50" s="669"/>
      <c r="AU50" s="521"/>
      <c r="AV50" s="521"/>
      <c r="AW50" s="521"/>
      <c r="AX50" s="521"/>
      <c r="AY50" s="521"/>
      <c r="AZ50" s="521"/>
      <c r="BA50" s="521"/>
      <c r="BB50" s="521"/>
      <c r="BC50" s="521"/>
      <c r="BD50" s="521"/>
      <c r="BE50" s="521"/>
      <c r="BF50" s="521"/>
      <c r="BG50" s="521"/>
      <c r="BH50" s="521"/>
      <c r="BI50" s="521"/>
      <c r="BJ50" s="521"/>
      <c r="BK50" s="521"/>
      <c r="BL50" s="521"/>
      <c r="BM50" s="521"/>
      <c r="BN50" s="521"/>
      <c r="BO50" s="521"/>
      <c r="BP50" s="521"/>
      <c r="BQ50" s="521"/>
      <c r="BR50" s="521"/>
      <c r="BS50" s="521"/>
      <c r="BT50" s="521"/>
      <c r="BU50" s="521"/>
      <c r="BV50" s="521"/>
      <c r="BW50" s="521"/>
      <c r="BX50" s="521"/>
      <c r="BY50" s="521"/>
      <c r="BZ50" s="521"/>
      <c r="CA50" s="521"/>
      <c r="CB50" s="521"/>
      <c r="CC50" s="521"/>
      <c r="CD50" s="521"/>
      <c r="CE50" s="521"/>
      <c r="CF50" s="521"/>
      <c r="CG50" s="521"/>
      <c r="CH50" s="521"/>
      <c r="CI50" s="521"/>
      <c r="CJ50" s="521"/>
      <c r="CK50" s="521"/>
      <c r="CL50" s="521"/>
    </row>
    <row r="51" spans="1:90" x14ac:dyDescent="0.25">
      <c r="B51" s="940"/>
      <c r="C51" s="939"/>
      <c r="D51" s="939"/>
      <c r="E51" s="941"/>
      <c r="F51" s="939"/>
      <c r="G51" s="939"/>
      <c r="H51" s="942"/>
      <c r="I51" s="939"/>
      <c r="J51" s="939"/>
      <c r="K51" s="939"/>
      <c r="L51" s="939"/>
      <c r="M51" s="939"/>
      <c r="N51" s="939"/>
      <c r="O51" s="939"/>
      <c r="P51" s="939"/>
      <c r="Q51" s="939"/>
      <c r="R51" s="939"/>
      <c r="S51" s="939"/>
      <c r="T51" s="939"/>
      <c r="U51" s="939"/>
      <c r="V51" s="939"/>
      <c r="W51" s="939"/>
      <c r="X51" s="939"/>
      <c r="Y51" s="943"/>
      <c r="Z51" s="943"/>
      <c r="AA51" s="943"/>
      <c r="AB51" s="944"/>
      <c r="AC51" s="945"/>
      <c r="AD51" s="940"/>
      <c r="AE51" s="940"/>
      <c r="AF51" s="940"/>
      <c r="AG51" s="940"/>
      <c r="AH51" s="940"/>
      <c r="AI51" s="940"/>
      <c r="AJ51" s="944"/>
      <c r="AK51" s="944"/>
      <c r="AL51" s="944"/>
      <c r="AM51" s="944"/>
      <c r="AN51" s="940"/>
      <c r="AO51" s="940"/>
      <c r="AP51" s="940"/>
      <c r="AQ51" s="946"/>
      <c r="AR51" s="940"/>
      <c r="AS51" s="938"/>
      <c r="AU51" s="521"/>
      <c r="AV51" s="521"/>
      <c r="AW51" s="521"/>
      <c r="AX51" s="521"/>
      <c r="AY51" s="521"/>
      <c r="AZ51" s="521"/>
      <c r="BA51" s="521"/>
      <c r="BB51" s="521"/>
      <c r="BC51" s="521"/>
      <c r="BD51" s="521"/>
      <c r="BE51" s="521"/>
      <c r="BF51" s="521"/>
      <c r="BG51" s="521"/>
      <c r="BH51" s="521"/>
      <c r="BI51" s="521"/>
      <c r="BJ51" s="521"/>
      <c r="BK51" s="521"/>
      <c r="BL51" s="521"/>
      <c r="BM51" s="521"/>
      <c r="BN51" s="521"/>
      <c r="BO51" s="521"/>
      <c r="BP51" s="521"/>
      <c r="BQ51" s="521"/>
      <c r="BR51" s="521"/>
      <c r="BS51" s="521"/>
      <c r="BT51" s="521"/>
      <c r="BU51" s="521"/>
      <c r="BV51" s="521"/>
      <c r="BW51" s="521"/>
      <c r="BX51" s="521"/>
      <c r="BY51" s="521"/>
      <c r="BZ51" s="521"/>
      <c r="CA51" s="521"/>
      <c r="CB51" s="521"/>
      <c r="CC51" s="521"/>
      <c r="CD51" s="521"/>
      <c r="CE51" s="521"/>
      <c r="CF51" s="521"/>
      <c r="CG51" s="521"/>
      <c r="CH51" s="521"/>
      <c r="CI51" s="521"/>
      <c r="CJ51" s="521"/>
      <c r="CK51" s="521"/>
      <c r="CL51" s="521"/>
    </row>
    <row r="52" spans="1:90" ht="15.75" thickBot="1" x14ac:dyDescent="0.3">
      <c r="B52" s="548"/>
      <c r="C52" s="543"/>
      <c r="D52" s="543"/>
      <c r="E52" s="947"/>
      <c r="F52" s="543"/>
      <c r="G52" s="543"/>
      <c r="H52" s="543"/>
      <c r="I52" s="543"/>
      <c r="J52" s="543"/>
      <c r="K52" s="543"/>
      <c r="L52" s="543"/>
      <c r="M52" s="543"/>
      <c r="N52" s="543"/>
      <c r="O52" s="543"/>
      <c r="P52" s="543"/>
      <c r="Q52" s="543"/>
      <c r="R52" s="543"/>
      <c r="S52" s="543"/>
      <c r="T52" s="543"/>
      <c r="U52" s="543"/>
      <c r="V52" s="491"/>
      <c r="W52" s="948"/>
      <c r="X52" s="491"/>
      <c r="Y52" s="492"/>
      <c r="Z52" s="492"/>
      <c r="AA52" s="949"/>
      <c r="AB52" s="488"/>
      <c r="AC52" s="488"/>
      <c r="AD52" s="493"/>
      <c r="AE52" s="493"/>
      <c r="AF52" s="950"/>
      <c r="AG52" s="493"/>
      <c r="AH52" s="950"/>
      <c r="AI52" s="950"/>
      <c r="AJ52" s="488"/>
      <c r="AK52" s="488"/>
      <c r="AL52" s="488"/>
      <c r="AM52" s="488"/>
      <c r="AN52" s="493"/>
      <c r="AO52" s="493"/>
      <c r="AP52" s="493"/>
      <c r="AQ52" s="928"/>
      <c r="AR52" s="493"/>
      <c r="AS52" s="951"/>
      <c r="AT52" s="524"/>
      <c r="AU52" s="521"/>
      <c r="AV52" s="521"/>
      <c r="AW52" s="521"/>
      <c r="AX52" s="521"/>
      <c r="AY52" s="521"/>
      <c r="AZ52" s="521"/>
      <c r="BA52" s="521"/>
      <c r="BB52" s="521"/>
      <c r="BC52" s="521"/>
      <c r="BD52" s="521"/>
      <c r="BE52" s="521"/>
      <c r="BF52" s="521"/>
      <c r="BG52" s="521"/>
      <c r="BH52" s="521"/>
      <c r="BI52" s="521"/>
      <c r="BJ52" s="521"/>
      <c r="BK52" s="521"/>
      <c r="BL52" s="521"/>
      <c r="BM52" s="521"/>
      <c r="BN52" s="521"/>
      <c r="BO52" s="521"/>
      <c r="BP52" s="521"/>
      <c r="BQ52" s="521"/>
      <c r="BR52" s="521"/>
      <c r="BS52" s="521"/>
      <c r="BT52" s="521"/>
      <c r="BU52" s="521"/>
      <c r="BV52" s="521"/>
      <c r="BW52" s="521"/>
      <c r="BX52" s="521"/>
      <c r="BY52" s="521"/>
      <c r="BZ52" s="521"/>
      <c r="CA52" s="521"/>
      <c r="CB52" s="521"/>
      <c r="CC52" s="521"/>
      <c r="CD52" s="521"/>
      <c r="CE52" s="521"/>
      <c r="CF52" s="521"/>
      <c r="CG52" s="521"/>
      <c r="CH52" s="521"/>
      <c r="CI52" s="521"/>
      <c r="CJ52" s="521"/>
      <c r="CK52" s="521"/>
      <c r="CL52" s="521"/>
    </row>
    <row r="53" spans="1:90" ht="20.25" x14ac:dyDescent="0.25">
      <c r="B53" s="1323"/>
      <c r="C53" s="1323"/>
      <c r="D53" s="1323"/>
      <c r="E53" s="1323"/>
      <c r="F53" s="562"/>
      <c r="G53" s="562"/>
      <c r="H53" s="562"/>
      <c r="I53" s="562"/>
      <c r="J53" s="562"/>
      <c r="K53" s="562"/>
      <c r="L53" s="562"/>
      <c r="M53" s="562"/>
      <c r="N53" s="562"/>
      <c r="O53" s="562"/>
      <c r="P53" s="562"/>
      <c r="Q53" s="562"/>
      <c r="R53" s="562"/>
      <c r="S53" s="562"/>
      <c r="T53" s="562"/>
      <c r="U53" s="861"/>
      <c r="V53" s="1313" t="s">
        <v>81</v>
      </c>
      <c r="W53" s="1314"/>
      <c r="X53" s="1314"/>
      <c r="Y53" s="1314"/>
      <c r="Z53" s="1314"/>
      <c r="AA53" s="1314"/>
      <c r="AB53" s="1314"/>
      <c r="AC53" s="1314"/>
      <c r="AD53" s="1314"/>
      <c r="AE53" s="1314"/>
      <c r="AF53" s="1314"/>
      <c r="AG53" s="1314"/>
      <c r="AH53" s="1314"/>
      <c r="AI53" s="1314"/>
      <c r="AJ53" s="1314"/>
      <c r="AK53" s="1314"/>
      <c r="AL53" s="1314"/>
      <c r="AM53" s="1314"/>
      <c r="AN53" s="1314"/>
      <c r="AO53" s="1314"/>
      <c r="AP53" s="1314"/>
      <c r="AQ53" s="1314"/>
      <c r="AR53" s="1314"/>
      <c r="AS53" s="1315"/>
      <c r="AT53" s="514"/>
      <c r="AU53" s="521"/>
      <c r="AV53" s="521"/>
      <c r="AW53" s="561"/>
      <c r="AX53" s="521"/>
      <c r="AY53" s="521"/>
      <c r="AZ53" s="521"/>
      <c r="BA53" s="521"/>
      <c r="BB53" s="521"/>
      <c r="BC53" s="521"/>
      <c r="BD53" s="521"/>
      <c r="BE53" s="521"/>
      <c r="BF53" s="521"/>
      <c r="BG53" s="521"/>
      <c r="BH53" s="521"/>
      <c r="BI53" s="521"/>
      <c r="BJ53" s="521"/>
      <c r="BK53" s="521"/>
      <c r="BL53" s="521"/>
      <c r="BM53" s="521"/>
      <c r="BN53" s="521"/>
      <c r="BO53" s="521"/>
      <c r="BP53" s="521"/>
      <c r="BQ53" s="521"/>
      <c r="BR53" s="521"/>
      <c r="BS53" s="521"/>
      <c r="BT53" s="521"/>
      <c r="BU53" s="521"/>
      <c r="BV53" s="521"/>
      <c r="BW53" s="521"/>
      <c r="BX53" s="521"/>
      <c r="BY53" s="521"/>
      <c r="BZ53" s="521"/>
      <c r="CA53" s="521"/>
      <c r="CB53" s="521"/>
      <c r="CC53" s="521"/>
      <c r="CD53" s="521"/>
      <c r="CE53" s="521"/>
      <c r="CF53" s="521"/>
      <c r="CG53" s="521"/>
      <c r="CH53" s="521"/>
      <c r="CI53" s="521"/>
      <c r="CJ53" s="521"/>
      <c r="CK53" s="521"/>
      <c r="CL53" s="521"/>
    </row>
    <row r="54" spans="1:90" ht="15.75" thickBot="1" x14ac:dyDescent="0.3">
      <c r="B54" s="641"/>
      <c r="C54" s="1299"/>
      <c r="D54" s="1299"/>
      <c r="E54" s="1299"/>
      <c r="F54" s="562"/>
      <c r="G54" s="562"/>
      <c r="H54" s="562"/>
      <c r="I54" s="562"/>
      <c r="J54" s="562"/>
      <c r="K54" s="562"/>
      <c r="L54" s="562"/>
      <c r="M54" s="562"/>
      <c r="N54" s="562"/>
      <c r="O54" s="562"/>
      <c r="P54" s="562"/>
      <c r="Q54" s="562"/>
      <c r="R54" s="562"/>
      <c r="S54" s="562"/>
      <c r="T54" s="562"/>
      <c r="U54" s="761"/>
      <c r="V54" s="1316"/>
      <c r="W54" s="1317"/>
      <c r="X54" s="1317"/>
      <c r="Y54" s="1317"/>
      <c r="Z54" s="1317"/>
      <c r="AA54" s="1317"/>
      <c r="AB54" s="1317"/>
      <c r="AC54" s="1317"/>
      <c r="AD54" s="1317"/>
      <c r="AE54" s="1317"/>
      <c r="AF54" s="1317"/>
      <c r="AG54" s="1317"/>
      <c r="AH54" s="1317"/>
      <c r="AI54" s="1317"/>
      <c r="AJ54" s="1317"/>
      <c r="AK54" s="1317"/>
      <c r="AL54" s="1317"/>
      <c r="AM54" s="1317"/>
      <c r="AN54" s="1317"/>
      <c r="AO54" s="1317"/>
      <c r="AP54" s="1317"/>
      <c r="AQ54" s="1317"/>
      <c r="AR54" s="1317"/>
      <c r="AS54" s="1318"/>
      <c r="AU54" s="521"/>
      <c r="AV54" s="521"/>
      <c r="AW54" s="521"/>
      <c r="AX54" s="521"/>
      <c r="AY54" s="521"/>
      <c r="AZ54" s="521"/>
      <c r="BA54" s="521"/>
      <c r="BB54" s="521"/>
      <c r="BC54" s="521"/>
      <c r="BD54" s="521"/>
      <c r="BE54" s="521"/>
      <c r="BF54" s="521"/>
      <c r="BG54" s="521"/>
      <c r="BH54" s="521"/>
      <c r="BI54" s="521"/>
      <c r="BJ54" s="521"/>
      <c r="BK54" s="521"/>
      <c r="BL54" s="521"/>
      <c r="BM54" s="521"/>
      <c r="BN54" s="521"/>
      <c r="BO54" s="521"/>
      <c r="BP54" s="521"/>
      <c r="BQ54" s="521"/>
      <c r="BR54" s="521"/>
      <c r="BS54" s="521"/>
      <c r="BT54" s="521"/>
      <c r="BU54" s="521"/>
      <c r="BV54" s="521"/>
      <c r="BW54" s="521"/>
      <c r="BX54" s="521"/>
      <c r="BY54" s="521"/>
      <c r="BZ54" s="521"/>
      <c r="CA54" s="521"/>
      <c r="CB54" s="521"/>
      <c r="CC54" s="521"/>
      <c r="CD54" s="521"/>
      <c r="CE54" s="521"/>
      <c r="CF54" s="521"/>
      <c r="CG54" s="521"/>
      <c r="CH54" s="521"/>
      <c r="CI54" s="521"/>
      <c r="CJ54" s="521"/>
      <c r="CK54" s="521"/>
      <c r="CL54" s="521"/>
    </row>
    <row r="55" spans="1:90" x14ac:dyDescent="0.25">
      <c r="B55" s="644"/>
      <c r="C55" s="1331"/>
      <c r="D55" s="1331"/>
      <c r="E55" s="1331"/>
      <c r="F55" s="562"/>
      <c r="G55" s="562"/>
      <c r="H55" s="562"/>
      <c r="I55" s="562"/>
      <c r="J55" s="645"/>
      <c r="K55" s="645"/>
      <c r="L55" s="562"/>
      <c r="M55" s="562"/>
      <c r="N55" s="562"/>
      <c r="O55" s="562"/>
      <c r="P55" s="562"/>
      <c r="Q55" s="562"/>
      <c r="R55" s="562"/>
      <c r="S55" s="562"/>
      <c r="T55" s="562"/>
      <c r="U55" s="862"/>
      <c r="V55" s="1316"/>
      <c r="W55" s="1317"/>
      <c r="X55" s="1317"/>
      <c r="Y55" s="1317"/>
      <c r="Z55" s="1317"/>
      <c r="AA55" s="1317"/>
      <c r="AB55" s="1317"/>
      <c r="AC55" s="1317"/>
      <c r="AD55" s="1317"/>
      <c r="AE55" s="1317"/>
      <c r="AF55" s="1317"/>
      <c r="AG55" s="1317"/>
      <c r="AH55" s="1317"/>
      <c r="AI55" s="1317"/>
      <c r="AJ55" s="1317"/>
      <c r="AK55" s="1317"/>
      <c r="AL55" s="1317"/>
      <c r="AM55" s="1317"/>
      <c r="AN55" s="1317"/>
      <c r="AO55" s="1317"/>
      <c r="AP55" s="1317"/>
      <c r="AQ55" s="1317"/>
      <c r="AR55" s="1317"/>
      <c r="AS55" s="1318"/>
      <c r="AT55" s="514"/>
      <c r="AU55" s="521"/>
      <c r="AV55" s="521"/>
      <c r="AW55" s="521"/>
      <c r="AX55" s="521"/>
      <c r="AY55" s="521"/>
      <c r="AZ55" s="521"/>
      <c r="BA55" s="521"/>
      <c r="BB55" s="521"/>
      <c r="BC55" s="521"/>
      <c r="BD55" s="521"/>
      <c r="BE55" s="521"/>
      <c r="BF55" s="521"/>
      <c r="BG55" s="521"/>
      <c r="BH55" s="521"/>
      <c r="BI55" s="521"/>
      <c r="BJ55" s="521"/>
      <c r="BK55" s="521"/>
      <c r="BL55" s="521"/>
      <c r="BM55" s="521"/>
      <c r="BN55" s="521"/>
      <c r="BO55" s="521"/>
      <c r="BP55" s="521"/>
      <c r="BQ55" s="521"/>
      <c r="BR55" s="521"/>
      <c r="BS55" s="521"/>
      <c r="BT55" s="521"/>
      <c r="BU55" s="521"/>
      <c r="BV55" s="521"/>
      <c r="BW55" s="521"/>
      <c r="BX55" s="521"/>
      <c r="BY55" s="521"/>
      <c r="BZ55" s="521"/>
      <c r="CA55" s="521"/>
      <c r="CB55" s="521"/>
      <c r="CC55" s="521"/>
      <c r="CD55" s="521"/>
      <c r="CE55" s="521"/>
      <c r="CF55" s="521"/>
      <c r="CG55" s="521"/>
      <c r="CH55" s="521"/>
      <c r="CI55" s="521"/>
      <c r="CJ55" s="521"/>
      <c r="CK55" s="521"/>
      <c r="CL55" s="521"/>
    </row>
    <row r="56" spans="1:90" ht="32.25" customHeight="1" x14ac:dyDescent="0.25">
      <c r="B56" s="641"/>
      <c r="C56" s="1330"/>
      <c r="D56" s="1330"/>
      <c r="E56" s="1330"/>
      <c r="F56" s="646"/>
      <c r="G56" s="646"/>
      <c r="H56" s="562"/>
      <c r="I56" s="562"/>
      <c r="J56" s="647"/>
      <c r="K56" s="643"/>
      <c r="L56" s="562"/>
      <c r="M56" s="562"/>
      <c r="N56" s="562"/>
      <c r="O56" s="562"/>
      <c r="P56" s="562"/>
      <c r="Q56" s="562"/>
      <c r="R56" s="562"/>
      <c r="S56" s="562"/>
      <c r="T56" s="562"/>
      <c r="U56" s="861"/>
      <c r="V56" s="1316"/>
      <c r="W56" s="1317"/>
      <c r="X56" s="1317"/>
      <c r="Y56" s="1317"/>
      <c r="Z56" s="1317"/>
      <c r="AA56" s="1317"/>
      <c r="AB56" s="1317"/>
      <c r="AC56" s="1317"/>
      <c r="AD56" s="1317"/>
      <c r="AE56" s="1317"/>
      <c r="AF56" s="1317"/>
      <c r="AG56" s="1317"/>
      <c r="AH56" s="1317"/>
      <c r="AI56" s="1317"/>
      <c r="AJ56" s="1317"/>
      <c r="AK56" s="1317"/>
      <c r="AL56" s="1317"/>
      <c r="AM56" s="1317"/>
      <c r="AN56" s="1317"/>
      <c r="AO56" s="1317"/>
      <c r="AP56" s="1317"/>
      <c r="AQ56" s="1317"/>
      <c r="AR56" s="1317"/>
      <c r="AS56" s="1318"/>
      <c r="AT56" s="514"/>
      <c r="AU56" s="521"/>
      <c r="AV56" s="521"/>
      <c r="AW56" s="521"/>
      <c r="AX56" s="521"/>
      <c r="AY56" s="521"/>
      <c r="AZ56" s="521"/>
      <c r="BA56" s="521"/>
      <c r="BB56" s="521"/>
      <c r="BC56" s="521"/>
      <c r="BD56" s="521"/>
      <c r="BE56" s="521"/>
      <c r="BF56" s="521"/>
      <c r="BG56" s="521"/>
      <c r="BH56" s="521"/>
      <c r="BI56" s="521"/>
      <c r="BJ56" s="521"/>
      <c r="BK56" s="521"/>
      <c r="BL56" s="521"/>
      <c r="BM56" s="521"/>
      <c r="BN56" s="521"/>
      <c r="BO56" s="521"/>
      <c r="BP56" s="521"/>
      <c r="BQ56" s="521"/>
      <c r="BR56" s="521"/>
      <c r="BS56" s="521"/>
      <c r="BT56" s="521"/>
      <c r="BU56" s="521"/>
      <c r="BV56" s="521"/>
      <c r="BW56" s="521"/>
      <c r="BX56" s="521"/>
      <c r="BY56" s="521"/>
      <c r="BZ56" s="521"/>
      <c r="CA56" s="521"/>
      <c r="CB56" s="521"/>
      <c r="CC56" s="521"/>
      <c r="CD56" s="521"/>
      <c r="CE56" s="521"/>
      <c r="CF56" s="521"/>
      <c r="CG56" s="521"/>
      <c r="CH56" s="521"/>
      <c r="CI56" s="521"/>
      <c r="CJ56" s="521"/>
      <c r="CK56" s="521"/>
      <c r="CL56" s="521"/>
    </row>
    <row r="57" spans="1:90" ht="28.5" customHeight="1" x14ac:dyDescent="0.25">
      <c r="B57" s="641"/>
      <c r="C57" s="1330"/>
      <c r="D57" s="1330"/>
      <c r="E57" s="1330"/>
      <c r="F57" s="646"/>
      <c r="G57" s="646"/>
      <c r="H57" s="562"/>
      <c r="I57" s="562"/>
      <c r="J57" s="648"/>
      <c r="K57" s="562"/>
      <c r="L57" s="562"/>
      <c r="M57" s="562"/>
      <c r="N57" s="562"/>
      <c r="O57" s="562"/>
      <c r="P57" s="562"/>
      <c r="Q57" s="562"/>
      <c r="R57" s="562"/>
      <c r="S57" s="562"/>
      <c r="T57" s="562"/>
      <c r="U57" s="861"/>
      <c r="V57" s="1316"/>
      <c r="W57" s="1317"/>
      <c r="X57" s="1317"/>
      <c r="Y57" s="1317"/>
      <c r="Z57" s="1317"/>
      <c r="AA57" s="1317"/>
      <c r="AB57" s="1317"/>
      <c r="AC57" s="1317"/>
      <c r="AD57" s="1317"/>
      <c r="AE57" s="1317"/>
      <c r="AF57" s="1317"/>
      <c r="AG57" s="1317"/>
      <c r="AH57" s="1317"/>
      <c r="AI57" s="1317"/>
      <c r="AJ57" s="1317"/>
      <c r="AK57" s="1317"/>
      <c r="AL57" s="1317"/>
      <c r="AM57" s="1317"/>
      <c r="AN57" s="1317"/>
      <c r="AO57" s="1317"/>
      <c r="AP57" s="1317"/>
      <c r="AQ57" s="1317"/>
      <c r="AR57" s="1317"/>
      <c r="AS57" s="1318"/>
      <c r="AU57" s="521"/>
      <c r="AV57" s="521"/>
      <c r="AW57" s="521"/>
      <c r="AX57" s="521"/>
      <c r="AY57" s="521"/>
      <c r="AZ57" s="521"/>
      <c r="BA57" s="521"/>
      <c r="BB57" s="521"/>
      <c r="BC57" s="521"/>
      <c r="BD57" s="521"/>
      <c r="BE57" s="521"/>
      <c r="BF57" s="521"/>
      <c r="BG57" s="521"/>
      <c r="BH57" s="521"/>
      <c r="BI57" s="521"/>
      <c r="BJ57" s="521"/>
      <c r="BK57" s="521"/>
      <c r="BL57" s="521"/>
      <c r="BM57" s="521"/>
      <c r="BN57" s="521"/>
      <c r="BO57" s="521"/>
      <c r="BP57" s="521"/>
      <c r="BQ57" s="521"/>
      <c r="BR57" s="521"/>
      <c r="BS57" s="521"/>
      <c r="BT57" s="521"/>
      <c r="BU57" s="521"/>
      <c r="BV57" s="521"/>
      <c r="BW57" s="521"/>
      <c r="BX57" s="521"/>
      <c r="BY57" s="521"/>
      <c r="BZ57" s="521"/>
      <c r="CA57" s="521"/>
      <c r="CB57" s="521"/>
      <c r="CC57" s="521"/>
      <c r="CD57" s="521"/>
      <c r="CE57" s="521"/>
      <c r="CF57" s="521"/>
      <c r="CG57" s="521"/>
      <c r="CH57" s="521"/>
      <c r="CI57" s="521"/>
      <c r="CJ57" s="521"/>
      <c r="CK57" s="521"/>
      <c r="CL57" s="521"/>
    </row>
    <row r="58" spans="1:90" ht="29.25" customHeight="1" thickBot="1" x14ac:dyDescent="0.3">
      <c r="B58" s="644"/>
      <c r="C58" s="1330"/>
      <c r="D58" s="1330"/>
      <c r="E58" s="1330"/>
      <c r="F58" s="646"/>
      <c r="G58" s="646"/>
      <c r="H58" s="562"/>
      <c r="I58" s="562"/>
      <c r="J58" s="562"/>
      <c r="K58" s="643"/>
      <c r="L58" s="562"/>
      <c r="M58" s="562"/>
      <c r="N58" s="562"/>
      <c r="O58" s="562"/>
      <c r="P58" s="562"/>
      <c r="Q58" s="562"/>
      <c r="R58" s="562"/>
      <c r="S58" s="562"/>
      <c r="T58" s="562"/>
      <c r="U58" s="863"/>
      <c r="V58" s="1316"/>
      <c r="W58" s="1317"/>
      <c r="X58" s="1317"/>
      <c r="Y58" s="1317"/>
      <c r="Z58" s="1317"/>
      <c r="AA58" s="1317"/>
      <c r="AB58" s="1317"/>
      <c r="AC58" s="1317"/>
      <c r="AD58" s="1317"/>
      <c r="AE58" s="1317"/>
      <c r="AF58" s="1317"/>
      <c r="AG58" s="1317"/>
      <c r="AH58" s="1317"/>
      <c r="AI58" s="1317"/>
      <c r="AJ58" s="1317"/>
      <c r="AK58" s="1317"/>
      <c r="AL58" s="1317"/>
      <c r="AM58" s="1317"/>
      <c r="AN58" s="1317"/>
      <c r="AO58" s="1317"/>
      <c r="AP58" s="1317"/>
      <c r="AQ58" s="1317"/>
      <c r="AR58" s="1317"/>
      <c r="AS58" s="1318"/>
      <c r="AT58" s="514"/>
      <c r="AU58" s="521"/>
      <c r="AV58" s="521"/>
      <c r="AW58" s="521"/>
      <c r="AX58" s="521"/>
      <c r="AY58" s="521"/>
      <c r="AZ58" s="521"/>
      <c r="BA58" s="521"/>
      <c r="BB58" s="521"/>
      <c r="BC58" s="521"/>
      <c r="BD58" s="521"/>
      <c r="BE58" s="521"/>
      <c r="BF58" s="521"/>
      <c r="BG58" s="521"/>
      <c r="BH58" s="521"/>
      <c r="BI58" s="521"/>
      <c r="BJ58" s="521"/>
      <c r="BK58" s="521"/>
      <c r="BL58" s="521"/>
      <c r="BM58" s="521"/>
      <c r="BN58" s="521"/>
      <c r="BO58" s="521"/>
      <c r="BP58" s="521"/>
      <c r="BQ58" s="521"/>
      <c r="BR58" s="521"/>
      <c r="BS58" s="521"/>
      <c r="BT58" s="521"/>
      <c r="BU58" s="521"/>
      <c r="BV58" s="521"/>
      <c r="BW58" s="521"/>
      <c r="BX58" s="521"/>
      <c r="BY58" s="521"/>
      <c r="BZ58" s="521"/>
      <c r="CA58" s="521"/>
      <c r="CB58" s="521"/>
      <c r="CC58" s="521"/>
      <c r="CD58" s="521"/>
      <c r="CE58" s="521"/>
      <c r="CF58" s="521"/>
      <c r="CG58" s="521"/>
      <c r="CH58" s="521"/>
      <c r="CI58" s="521"/>
      <c r="CJ58" s="521"/>
      <c r="CK58" s="521"/>
      <c r="CL58" s="521"/>
    </row>
    <row r="59" spans="1:90" ht="30.75" customHeight="1" x14ac:dyDescent="0.25">
      <c r="B59" s="644"/>
      <c r="C59" s="1330"/>
      <c r="D59" s="1330"/>
      <c r="E59" s="1330"/>
      <c r="F59" s="646"/>
      <c r="G59" s="646"/>
      <c r="H59" s="562"/>
      <c r="I59" s="562"/>
      <c r="J59" s="562"/>
      <c r="K59" s="643"/>
      <c r="L59" s="562"/>
      <c r="M59" s="562"/>
      <c r="N59" s="562"/>
      <c r="O59" s="562"/>
      <c r="P59" s="562"/>
      <c r="Q59" s="562"/>
      <c r="R59" s="562"/>
      <c r="S59" s="562"/>
      <c r="T59" s="562"/>
      <c r="U59" s="862"/>
      <c r="V59" s="1316"/>
      <c r="W59" s="1317"/>
      <c r="X59" s="1317"/>
      <c r="Y59" s="1317"/>
      <c r="Z59" s="1317"/>
      <c r="AA59" s="1317"/>
      <c r="AB59" s="1317"/>
      <c r="AC59" s="1317"/>
      <c r="AD59" s="1317"/>
      <c r="AE59" s="1317"/>
      <c r="AF59" s="1317"/>
      <c r="AG59" s="1317"/>
      <c r="AH59" s="1317"/>
      <c r="AI59" s="1317"/>
      <c r="AJ59" s="1317"/>
      <c r="AK59" s="1317"/>
      <c r="AL59" s="1317"/>
      <c r="AM59" s="1317"/>
      <c r="AN59" s="1317"/>
      <c r="AO59" s="1317"/>
      <c r="AP59" s="1317"/>
      <c r="AQ59" s="1317"/>
      <c r="AR59" s="1317"/>
      <c r="AS59" s="1318"/>
      <c r="AU59" s="521"/>
      <c r="AV59" s="521"/>
      <c r="AW59" s="521"/>
      <c r="AX59" s="521"/>
      <c r="AY59" s="521"/>
      <c r="AZ59" s="521"/>
      <c r="BA59" s="521"/>
      <c r="BB59" s="521"/>
      <c r="BC59" s="521"/>
      <c r="BD59" s="521"/>
      <c r="BE59" s="521"/>
      <c r="BF59" s="521"/>
      <c r="BG59" s="521"/>
      <c r="BH59" s="521"/>
      <c r="BI59" s="521"/>
      <c r="BJ59" s="521"/>
      <c r="BK59" s="521"/>
      <c r="BL59" s="521"/>
      <c r="BM59" s="521"/>
      <c r="BN59" s="521"/>
      <c r="BO59" s="521"/>
      <c r="BP59" s="521"/>
      <c r="BQ59" s="521"/>
      <c r="BR59" s="521"/>
      <c r="BS59" s="521"/>
      <c r="BT59" s="521"/>
      <c r="BU59" s="521"/>
      <c r="BV59" s="521"/>
      <c r="BW59" s="521"/>
      <c r="BX59" s="521"/>
      <c r="BY59" s="521"/>
      <c r="BZ59" s="521"/>
      <c r="CA59" s="521"/>
      <c r="CB59" s="521"/>
      <c r="CC59" s="521"/>
      <c r="CD59" s="521"/>
      <c r="CE59" s="521"/>
      <c r="CF59" s="521"/>
      <c r="CG59" s="521"/>
      <c r="CH59" s="521"/>
      <c r="CI59" s="521"/>
      <c r="CJ59" s="521"/>
      <c r="CK59" s="521"/>
      <c r="CL59" s="521"/>
    </row>
    <row r="60" spans="1:90" ht="58.5" customHeight="1" x14ac:dyDescent="0.25">
      <c r="B60" s="644"/>
      <c r="C60" s="1322"/>
      <c r="D60" s="1322"/>
      <c r="E60" s="1322"/>
      <c r="F60" s="649"/>
      <c r="G60" s="649"/>
      <c r="H60" s="562"/>
      <c r="I60" s="562"/>
      <c r="J60" s="562"/>
      <c r="K60" s="643"/>
      <c r="L60" s="562"/>
      <c r="M60" s="562"/>
      <c r="N60" s="562"/>
      <c r="O60" s="562"/>
      <c r="P60" s="562"/>
      <c r="Q60" s="562"/>
      <c r="R60" s="562"/>
      <c r="S60" s="562"/>
      <c r="T60" s="562"/>
      <c r="U60" s="861"/>
      <c r="V60" s="1316"/>
      <c r="W60" s="1317"/>
      <c r="X60" s="1317"/>
      <c r="Y60" s="1317"/>
      <c r="Z60" s="1317"/>
      <c r="AA60" s="1317"/>
      <c r="AB60" s="1317"/>
      <c r="AC60" s="1317"/>
      <c r="AD60" s="1317"/>
      <c r="AE60" s="1317"/>
      <c r="AF60" s="1317"/>
      <c r="AG60" s="1317"/>
      <c r="AH60" s="1317"/>
      <c r="AI60" s="1317"/>
      <c r="AJ60" s="1317"/>
      <c r="AK60" s="1317"/>
      <c r="AL60" s="1317"/>
      <c r="AM60" s="1317"/>
      <c r="AN60" s="1317"/>
      <c r="AO60" s="1317"/>
      <c r="AP60" s="1317"/>
      <c r="AQ60" s="1317"/>
      <c r="AR60" s="1317"/>
      <c r="AS60" s="1318"/>
      <c r="AT60" s="514"/>
      <c r="AU60" s="521"/>
      <c r="AV60" s="521"/>
      <c r="AW60" s="521"/>
      <c r="AX60" s="521"/>
      <c r="AY60" s="521"/>
      <c r="AZ60" s="521"/>
      <c r="BA60" s="521"/>
      <c r="BB60" s="521"/>
      <c r="BC60" s="521"/>
      <c r="BD60" s="521"/>
      <c r="BE60" s="521"/>
      <c r="BF60" s="521"/>
      <c r="BG60" s="521"/>
      <c r="BH60" s="521"/>
      <c r="BI60" s="521"/>
      <c r="BJ60" s="521"/>
      <c r="BK60" s="521"/>
      <c r="BL60" s="521"/>
      <c r="BM60" s="521"/>
      <c r="BN60" s="521"/>
      <c r="BO60" s="521"/>
      <c r="BP60" s="521"/>
      <c r="BQ60" s="521"/>
      <c r="BR60" s="521"/>
      <c r="BS60" s="521"/>
      <c r="BT60" s="521"/>
      <c r="BU60" s="521"/>
      <c r="BV60" s="521"/>
      <c r="BW60" s="521"/>
      <c r="BX60" s="521"/>
      <c r="BY60" s="521"/>
      <c r="BZ60" s="521"/>
      <c r="CA60" s="521"/>
      <c r="CB60" s="521"/>
      <c r="CC60" s="521"/>
      <c r="CD60" s="521"/>
      <c r="CE60" s="521"/>
      <c r="CF60" s="521"/>
      <c r="CG60" s="521"/>
      <c r="CH60" s="521"/>
      <c r="CI60" s="521"/>
      <c r="CJ60" s="521"/>
      <c r="CK60" s="521"/>
      <c r="CL60" s="521"/>
    </row>
    <row r="61" spans="1:90" x14ac:dyDescent="0.25">
      <c r="B61" s="642"/>
      <c r="C61" s="649"/>
      <c r="D61" s="649"/>
      <c r="E61" s="649"/>
      <c r="F61" s="649"/>
      <c r="G61" s="649"/>
      <c r="H61" s="562"/>
      <c r="I61" s="562"/>
      <c r="J61" s="562"/>
      <c r="K61" s="643"/>
      <c r="L61" s="562"/>
      <c r="M61" s="562"/>
      <c r="N61" s="562"/>
      <c r="O61" s="562"/>
      <c r="P61" s="562"/>
      <c r="Q61" s="562"/>
      <c r="R61" s="562"/>
      <c r="S61" s="562"/>
      <c r="T61" s="562"/>
      <c r="U61" s="861"/>
      <c r="V61" s="1316"/>
      <c r="W61" s="1317"/>
      <c r="X61" s="1317"/>
      <c r="Y61" s="1317"/>
      <c r="Z61" s="1317"/>
      <c r="AA61" s="1317"/>
      <c r="AB61" s="1317"/>
      <c r="AC61" s="1317"/>
      <c r="AD61" s="1317"/>
      <c r="AE61" s="1317"/>
      <c r="AF61" s="1317"/>
      <c r="AG61" s="1317"/>
      <c r="AH61" s="1317"/>
      <c r="AI61" s="1317"/>
      <c r="AJ61" s="1317"/>
      <c r="AK61" s="1317"/>
      <c r="AL61" s="1317"/>
      <c r="AM61" s="1317"/>
      <c r="AN61" s="1317"/>
      <c r="AO61" s="1317"/>
      <c r="AP61" s="1317"/>
      <c r="AQ61" s="1317"/>
      <c r="AR61" s="1317"/>
      <c r="AS61" s="1318"/>
      <c r="AT61" s="514"/>
      <c r="AU61" s="521"/>
      <c r="AV61" s="521"/>
      <c r="AW61" s="521"/>
      <c r="AX61" s="521"/>
      <c r="AY61" s="521"/>
      <c r="AZ61" s="521"/>
      <c r="BA61" s="521"/>
      <c r="BB61" s="521"/>
      <c r="BC61" s="521"/>
      <c r="BD61" s="521"/>
      <c r="BE61" s="521"/>
      <c r="BF61" s="521"/>
      <c r="BG61" s="521"/>
      <c r="BH61" s="521"/>
      <c r="BI61" s="521"/>
      <c r="BJ61" s="521"/>
      <c r="BK61" s="521"/>
      <c r="BL61" s="521"/>
      <c r="BM61" s="521"/>
      <c r="BN61" s="521"/>
      <c r="BO61" s="521"/>
      <c r="BP61" s="521"/>
      <c r="BQ61" s="521"/>
      <c r="BR61" s="521"/>
      <c r="BS61" s="521"/>
      <c r="BT61" s="521"/>
      <c r="BU61" s="521"/>
      <c r="BV61" s="521"/>
      <c r="BW61" s="521"/>
      <c r="BX61" s="521"/>
      <c r="BY61" s="521"/>
      <c r="BZ61" s="521"/>
      <c r="CA61" s="521"/>
      <c r="CB61" s="521"/>
      <c r="CC61" s="521"/>
      <c r="CD61" s="521"/>
      <c r="CE61" s="521"/>
      <c r="CF61" s="521"/>
      <c r="CG61" s="521"/>
      <c r="CH61" s="521"/>
      <c r="CI61" s="521"/>
      <c r="CJ61" s="521"/>
      <c r="CK61" s="521"/>
      <c r="CL61" s="521"/>
    </row>
    <row r="62" spans="1:90" x14ac:dyDescent="0.25">
      <c r="B62" s="521"/>
      <c r="C62" s="649"/>
      <c r="D62" s="649"/>
      <c r="E62" s="649"/>
      <c r="F62" s="649"/>
      <c r="G62" s="649"/>
      <c r="H62" s="562"/>
      <c r="I62" s="562"/>
      <c r="J62" s="562"/>
      <c r="K62" s="643"/>
      <c r="L62" s="562"/>
      <c r="M62" s="562"/>
      <c r="N62" s="562"/>
      <c r="O62" s="562"/>
      <c r="P62" s="562"/>
      <c r="Q62" s="562"/>
      <c r="R62" s="562"/>
      <c r="S62" s="562"/>
      <c r="T62" s="562"/>
      <c r="U62" s="861"/>
      <c r="V62" s="1316"/>
      <c r="W62" s="1317"/>
      <c r="X62" s="1317"/>
      <c r="Y62" s="1317"/>
      <c r="Z62" s="1317"/>
      <c r="AA62" s="1317"/>
      <c r="AB62" s="1317"/>
      <c r="AC62" s="1317"/>
      <c r="AD62" s="1317"/>
      <c r="AE62" s="1317"/>
      <c r="AF62" s="1317"/>
      <c r="AG62" s="1317"/>
      <c r="AH62" s="1317"/>
      <c r="AI62" s="1317"/>
      <c r="AJ62" s="1317"/>
      <c r="AK62" s="1317"/>
      <c r="AL62" s="1317"/>
      <c r="AM62" s="1317"/>
      <c r="AN62" s="1317"/>
      <c r="AO62" s="1317"/>
      <c r="AP62" s="1317"/>
      <c r="AQ62" s="1317"/>
      <c r="AR62" s="1317"/>
      <c r="AS62" s="1318"/>
      <c r="AT62" s="513"/>
      <c r="AU62" s="521"/>
      <c r="AV62" s="521"/>
      <c r="AW62" s="521"/>
      <c r="AX62" s="521"/>
      <c r="AY62" s="521"/>
      <c r="AZ62" s="521"/>
      <c r="BA62" s="521"/>
      <c r="BB62" s="521"/>
      <c r="BC62" s="521"/>
      <c r="BD62" s="521"/>
      <c r="BE62" s="521"/>
      <c r="BF62" s="521"/>
      <c r="BG62" s="521"/>
      <c r="BH62" s="521"/>
      <c r="BI62" s="521"/>
      <c r="BJ62" s="521"/>
      <c r="BK62" s="521"/>
      <c r="BL62" s="521"/>
      <c r="BM62" s="521"/>
      <c r="BN62" s="521"/>
      <c r="BO62" s="521"/>
      <c r="BP62" s="521"/>
      <c r="BQ62" s="521"/>
      <c r="BR62" s="521"/>
      <c r="BS62" s="521"/>
      <c r="BT62" s="521"/>
      <c r="BU62" s="521"/>
      <c r="BV62" s="521"/>
      <c r="BW62" s="521"/>
      <c r="BX62" s="521"/>
      <c r="BY62" s="521"/>
      <c r="BZ62" s="521"/>
      <c r="CA62" s="521"/>
      <c r="CB62" s="521"/>
      <c r="CC62" s="521"/>
      <c r="CD62" s="521"/>
      <c r="CE62" s="521"/>
      <c r="CF62" s="521"/>
      <c r="CG62" s="521"/>
      <c r="CH62" s="521"/>
      <c r="CI62" s="521"/>
      <c r="CJ62" s="521"/>
      <c r="CK62" s="521"/>
      <c r="CL62" s="521"/>
    </row>
    <row r="63" spans="1:90" ht="15" customHeight="1" x14ac:dyDescent="0.25">
      <c r="B63" s="640"/>
      <c r="C63" s="640"/>
      <c r="D63" s="640"/>
      <c r="E63" s="640"/>
      <c r="F63" s="649"/>
      <c r="G63" s="649"/>
      <c r="H63" s="562"/>
      <c r="I63" s="562"/>
      <c r="J63" s="562"/>
      <c r="K63" s="643"/>
      <c r="L63" s="562"/>
      <c r="M63" s="562"/>
      <c r="N63" s="562"/>
      <c r="O63" s="562"/>
      <c r="P63" s="562"/>
      <c r="Q63" s="562"/>
      <c r="R63" s="562"/>
      <c r="S63" s="562"/>
      <c r="T63" s="562"/>
      <c r="U63" s="861"/>
      <c r="V63" s="1316"/>
      <c r="W63" s="1317"/>
      <c r="X63" s="1317"/>
      <c r="Y63" s="1317"/>
      <c r="Z63" s="1317"/>
      <c r="AA63" s="1317"/>
      <c r="AB63" s="1317"/>
      <c r="AC63" s="1317"/>
      <c r="AD63" s="1317"/>
      <c r="AE63" s="1317"/>
      <c r="AF63" s="1317"/>
      <c r="AG63" s="1317"/>
      <c r="AH63" s="1317"/>
      <c r="AI63" s="1317"/>
      <c r="AJ63" s="1317"/>
      <c r="AK63" s="1317"/>
      <c r="AL63" s="1317"/>
      <c r="AM63" s="1317"/>
      <c r="AN63" s="1317"/>
      <c r="AO63" s="1317"/>
      <c r="AP63" s="1317"/>
      <c r="AQ63" s="1317"/>
      <c r="AR63" s="1317"/>
      <c r="AS63" s="1318"/>
      <c r="AU63" s="521"/>
      <c r="AV63" s="521"/>
      <c r="AW63" s="521"/>
      <c r="AX63" s="521"/>
      <c r="AY63" s="521"/>
      <c r="AZ63" s="521"/>
      <c r="BA63" s="521"/>
      <c r="BB63" s="521"/>
      <c r="BC63" s="521"/>
      <c r="BD63" s="521"/>
      <c r="BE63" s="521"/>
      <c r="BF63" s="521"/>
      <c r="BG63" s="521"/>
      <c r="BH63" s="521"/>
      <c r="BI63" s="521"/>
      <c r="BJ63" s="521"/>
      <c r="BK63" s="521"/>
      <c r="BL63" s="521"/>
      <c r="BM63" s="521"/>
      <c r="BN63" s="521"/>
      <c r="BO63" s="521"/>
      <c r="BP63" s="521"/>
      <c r="BQ63" s="521"/>
      <c r="BR63" s="521"/>
      <c r="BS63" s="521"/>
      <c r="BT63" s="521"/>
      <c r="BU63" s="521"/>
      <c r="BV63" s="521"/>
      <c r="BW63" s="521"/>
      <c r="BX63" s="521"/>
      <c r="BY63" s="521"/>
      <c r="BZ63" s="521"/>
      <c r="CA63" s="521"/>
      <c r="CB63" s="521"/>
      <c r="CC63" s="521"/>
      <c r="CD63" s="521"/>
      <c r="CE63" s="521"/>
      <c r="CF63" s="521"/>
      <c r="CG63" s="521"/>
      <c r="CH63" s="521"/>
      <c r="CI63" s="521"/>
      <c r="CJ63" s="521"/>
      <c r="CK63" s="521"/>
      <c r="CL63" s="521"/>
    </row>
    <row r="64" spans="1:90" ht="15.75" thickBot="1" x14ac:dyDescent="0.3">
      <c r="B64" s="640"/>
      <c r="C64" s="640"/>
      <c r="D64" s="637"/>
      <c r="E64" s="637"/>
      <c r="F64" s="637"/>
      <c r="G64" s="637"/>
      <c r="H64" s="637"/>
      <c r="I64" s="637"/>
      <c r="J64" s="637"/>
      <c r="K64" s="637"/>
      <c r="L64" s="637"/>
      <c r="M64" s="637"/>
      <c r="N64" s="637"/>
      <c r="O64" s="637"/>
      <c r="P64" s="638"/>
      <c r="Q64" s="637"/>
      <c r="R64" s="637"/>
      <c r="S64" s="562"/>
      <c r="T64" s="562"/>
      <c r="U64" s="861"/>
      <c r="V64" s="1319"/>
      <c r="W64" s="1320"/>
      <c r="X64" s="1320"/>
      <c r="Y64" s="1320"/>
      <c r="Z64" s="1320"/>
      <c r="AA64" s="1320"/>
      <c r="AB64" s="1320"/>
      <c r="AC64" s="1320"/>
      <c r="AD64" s="1320"/>
      <c r="AE64" s="1320"/>
      <c r="AF64" s="1320"/>
      <c r="AG64" s="1320"/>
      <c r="AH64" s="1320"/>
      <c r="AI64" s="1320"/>
      <c r="AJ64" s="1320"/>
      <c r="AK64" s="1320"/>
      <c r="AL64" s="1320"/>
      <c r="AM64" s="1320"/>
      <c r="AN64" s="1320"/>
      <c r="AO64" s="1320"/>
      <c r="AP64" s="1320"/>
      <c r="AQ64" s="1320"/>
      <c r="AR64" s="1320"/>
      <c r="AS64" s="1321"/>
      <c r="AT64" s="514"/>
      <c r="AU64" s="521"/>
      <c r="AV64" s="521"/>
      <c r="AW64" s="521"/>
      <c r="AX64" s="521"/>
      <c r="AY64" s="521"/>
      <c r="AZ64" s="521"/>
      <c r="BA64" s="521"/>
      <c r="BB64" s="521"/>
      <c r="BC64" s="521"/>
      <c r="BD64" s="521"/>
      <c r="BE64" s="521"/>
      <c r="BF64" s="521"/>
      <c r="BG64" s="521"/>
      <c r="BH64" s="521"/>
      <c r="BI64" s="521"/>
      <c r="BJ64" s="521"/>
      <c r="BK64" s="521"/>
      <c r="BL64" s="521"/>
      <c r="BM64" s="521"/>
      <c r="BN64" s="521"/>
      <c r="BO64" s="521"/>
      <c r="BP64" s="521"/>
      <c r="BQ64" s="521"/>
      <c r="BR64" s="521"/>
      <c r="BS64" s="521"/>
      <c r="BT64" s="521"/>
      <c r="BU64" s="521"/>
      <c r="BV64" s="521"/>
      <c r="BW64" s="521"/>
      <c r="BX64" s="521"/>
      <c r="BY64" s="521"/>
      <c r="BZ64" s="521"/>
      <c r="CA64" s="521"/>
      <c r="CB64" s="521"/>
      <c r="CC64" s="521"/>
      <c r="CD64" s="521"/>
      <c r="CE64" s="521"/>
      <c r="CF64" s="521"/>
      <c r="CG64" s="521"/>
      <c r="CH64" s="521"/>
      <c r="CI64" s="521"/>
      <c r="CJ64" s="521"/>
      <c r="CK64" s="521"/>
      <c r="CL64" s="521"/>
    </row>
    <row r="65" spans="2:90" ht="15.75" thickBot="1" x14ac:dyDescent="0.3">
      <c r="B65" s="521"/>
      <c r="C65" s="562"/>
      <c r="D65" s="637"/>
      <c r="E65" s="637"/>
      <c r="F65" s="637"/>
      <c r="G65" s="637"/>
      <c r="H65" s="637"/>
      <c r="I65" s="637"/>
      <c r="J65" s="637"/>
      <c r="K65" s="637"/>
      <c r="L65" s="637"/>
      <c r="M65" s="637"/>
      <c r="N65" s="637"/>
      <c r="O65" s="637"/>
      <c r="P65" s="637"/>
      <c r="Q65" s="638"/>
      <c r="R65" s="637"/>
      <c r="S65" s="562"/>
      <c r="T65" s="562"/>
      <c r="U65" s="562"/>
      <c r="V65" s="539"/>
      <c r="W65" s="539"/>
      <c r="X65" s="539"/>
      <c r="Y65" s="654"/>
      <c r="Z65" s="654"/>
      <c r="AA65" s="634"/>
      <c r="AB65" s="655"/>
      <c r="AC65" s="657"/>
      <c r="AD65" s="660"/>
      <c r="AE65" s="661"/>
      <c r="AF65" s="513"/>
      <c r="AG65" s="513"/>
      <c r="AH65" s="513"/>
      <c r="AI65" s="917"/>
      <c r="AJ65" s="918"/>
      <c r="AK65" s="657"/>
      <c r="AL65" s="665"/>
      <c r="AM65" s="540"/>
      <c r="AN65" s="661"/>
      <c r="AO65" s="513"/>
      <c r="AP65" s="661"/>
      <c r="AQ65" s="541"/>
      <c r="AR65" s="662"/>
      <c r="AS65" s="661"/>
      <c r="AT65" s="513"/>
      <c r="AU65" s="521"/>
      <c r="AV65" s="521"/>
      <c r="AW65" s="521"/>
      <c r="AX65" s="521"/>
      <c r="AY65" s="521"/>
      <c r="AZ65" s="521"/>
      <c r="BA65" s="521"/>
      <c r="BB65" s="521"/>
      <c r="BC65" s="521"/>
      <c r="BD65" s="521"/>
      <c r="BE65" s="521"/>
      <c r="BF65" s="521"/>
      <c r="BG65" s="521"/>
      <c r="BH65" s="521"/>
      <c r="BI65" s="521"/>
      <c r="BJ65" s="521"/>
      <c r="BK65" s="521"/>
      <c r="BL65" s="521"/>
      <c r="BM65" s="521"/>
      <c r="BN65" s="521"/>
      <c r="BO65" s="521"/>
      <c r="BP65" s="521"/>
      <c r="BQ65" s="521"/>
      <c r="BR65" s="521"/>
      <c r="BS65" s="521"/>
      <c r="BT65" s="521"/>
      <c r="BU65" s="521"/>
      <c r="BV65" s="521"/>
      <c r="BW65" s="521"/>
      <c r="BX65" s="521"/>
      <c r="BY65" s="521"/>
      <c r="BZ65" s="521"/>
      <c r="CA65" s="521"/>
      <c r="CB65" s="521"/>
      <c r="CC65" s="521"/>
      <c r="CD65" s="521"/>
      <c r="CE65" s="521"/>
      <c r="CF65" s="521"/>
      <c r="CG65" s="521"/>
      <c r="CH65" s="521"/>
      <c r="CI65" s="521"/>
      <c r="CJ65" s="521"/>
      <c r="CK65" s="521"/>
      <c r="CL65" s="521"/>
    </row>
    <row r="66" spans="2:90" ht="15" customHeight="1" thickBot="1" x14ac:dyDescent="0.3">
      <c r="B66" s="650"/>
      <c r="C66" s="650"/>
      <c r="D66" s="650"/>
      <c r="E66" s="650"/>
      <c r="F66" s="650"/>
      <c r="G66" s="650"/>
      <c r="H66" s="607"/>
      <c r="I66" s="607"/>
      <c r="J66" s="607"/>
      <c r="K66" s="651"/>
      <c r="L66" s="607"/>
      <c r="M66" s="607"/>
      <c r="N66" s="607"/>
      <c r="O66" s="607"/>
      <c r="P66" s="607"/>
      <c r="Q66" s="607"/>
      <c r="R66" s="607"/>
      <c r="S66" s="607"/>
      <c r="T66" s="607"/>
      <c r="U66" s="607"/>
      <c r="Y66" s="653"/>
      <c r="Z66" s="653"/>
      <c r="AA66" s="6"/>
      <c r="AB66" s="656"/>
      <c r="AC66" s="659"/>
      <c r="AD66" s="658"/>
      <c r="AE66" s="653"/>
      <c r="AF66" s="24"/>
      <c r="AG66" s="663"/>
      <c r="AH66" s="7"/>
      <c r="AI66" s="548"/>
      <c r="AJ66" s="919"/>
      <c r="AK66" s="664"/>
      <c r="AL66" s="664"/>
      <c r="AM66"/>
      <c r="AN66" s="920"/>
      <c r="AO66" s="921"/>
      <c r="AP66" s="922"/>
      <c r="AQ66" s="923"/>
      <c r="AR66" s="924"/>
      <c r="AS66" s="666"/>
      <c r="AT66" s="667"/>
      <c r="AU66" s="523"/>
      <c r="AV66" s="521"/>
      <c r="AW66" s="561"/>
      <c r="AX66" s="521"/>
      <c r="AY66" s="521"/>
      <c r="AZ66" s="521"/>
      <c r="BA66" s="521"/>
      <c r="BB66" s="521"/>
      <c r="BC66" s="521"/>
      <c r="BD66" s="521"/>
      <c r="BE66" s="521"/>
      <c r="BF66" s="521"/>
      <c r="BG66" s="521"/>
      <c r="BH66" s="521"/>
      <c r="BI66" s="521"/>
      <c r="BJ66" s="521"/>
      <c r="BK66" s="521"/>
      <c r="BL66" s="521"/>
      <c r="BM66" s="521"/>
      <c r="BN66" s="521"/>
      <c r="BO66" s="521"/>
      <c r="BP66" s="521"/>
      <c r="BQ66" s="521"/>
      <c r="BR66" s="521"/>
      <c r="BS66" s="521"/>
      <c r="BT66" s="521"/>
      <c r="BU66" s="521"/>
      <c r="BV66" s="521"/>
      <c r="BW66" s="521"/>
      <c r="BX66" s="521"/>
      <c r="BY66" s="521"/>
      <c r="BZ66" s="521"/>
      <c r="CA66" s="521"/>
      <c r="CB66" s="521"/>
      <c r="CC66" s="521"/>
      <c r="CD66" s="521"/>
      <c r="CE66" s="521"/>
      <c r="CF66" s="521"/>
      <c r="CG66" s="521"/>
      <c r="CH66" s="521"/>
      <c r="CI66" s="521"/>
      <c r="CJ66" s="521"/>
      <c r="CK66" s="521"/>
      <c r="CL66" s="521"/>
    </row>
    <row r="67" spans="2:90" x14ac:dyDescent="0.25">
      <c r="B67" s="521"/>
      <c r="C67" s="562"/>
      <c r="D67" s="562"/>
      <c r="E67" s="643"/>
      <c r="F67" s="562"/>
      <c r="G67" s="562"/>
      <c r="H67" s="562"/>
      <c r="I67" s="562"/>
      <c r="J67" s="562"/>
      <c r="K67" s="562"/>
      <c r="L67" s="562"/>
      <c r="M67" s="562"/>
      <c r="N67" s="562"/>
      <c r="O67" s="562"/>
      <c r="P67" s="562"/>
      <c r="Q67" s="562"/>
      <c r="R67" s="562"/>
      <c r="S67" s="562"/>
      <c r="T67" s="562"/>
      <c r="U67" s="562"/>
      <c r="V67" s="562"/>
      <c r="W67" s="562"/>
      <c r="X67" s="562"/>
      <c r="Y67" s="562"/>
      <c r="Z67" s="652"/>
      <c r="AA67" s="652"/>
      <c r="AB67" s="562"/>
      <c r="AC67" s="562"/>
      <c r="AD67" s="562"/>
      <c r="AE67" s="562"/>
      <c r="AF67" s="562"/>
      <c r="AG67" s="562"/>
      <c r="AH67" s="521"/>
      <c r="AI67" s="521"/>
      <c r="AJ67" s="556"/>
      <c r="AK67" s="556"/>
      <c r="AL67" s="556"/>
      <c r="AM67" s="556"/>
      <c r="AN67" s="521"/>
      <c r="AO67" s="521"/>
      <c r="AP67" s="521"/>
      <c r="AQ67" s="561"/>
      <c r="AR67" s="521"/>
      <c r="AS67" s="521"/>
      <c r="AT67" s="521"/>
      <c r="AU67" s="521"/>
      <c r="AV67" s="521"/>
      <c r="AW67" s="521"/>
      <c r="AX67" s="521"/>
      <c r="AY67" s="521"/>
      <c r="AZ67" s="521"/>
      <c r="BA67" s="521"/>
      <c r="BB67" s="521"/>
      <c r="BC67" s="521"/>
      <c r="BD67" s="521"/>
      <c r="BE67" s="521"/>
      <c r="BF67" s="521"/>
      <c r="BG67" s="521"/>
      <c r="BH67" s="521"/>
      <c r="BI67" s="521"/>
      <c r="BJ67" s="521"/>
      <c r="BK67" s="521"/>
      <c r="BL67" s="521"/>
      <c r="BM67" s="521"/>
      <c r="BN67" s="521"/>
      <c r="BO67" s="521"/>
      <c r="BP67" s="521"/>
      <c r="BQ67" s="521"/>
      <c r="BR67" s="521"/>
      <c r="BS67" s="521"/>
      <c r="BT67" s="521"/>
      <c r="BU67" s="521"/>
      <c r="BV67" s="521"/>
      <c r="BW67" s="521"/>
      <c r="BX67" s="521"/>
      <c r="BY67" s="521"/>
      <c r="BZ67" s="521"/>
      <c r="CA67" s="521"/>
      <c r="CB67" s="521"/>
      <c r="CC67" s="521"/>
      <c r="CD67" s="521"/>
      <c r="CE67" s="521"/>
      <c r="CF67" s="521"/>
      <c r="CG67" s="521"/>
      <c r="CH67" s="521"/>
      <c r="CI67" s="521"/>
      <c r="CJ67" s="521"/>
      <c r="CK67" s="521"/>
      <c r="CL67" s="521"/>
    </row>
    <row r="68" spans="2:90" x14ac:dyDescent="0.25">
      <c r="B68" s="521"/>
      <c r="C68" s="562"/>
      <c r="D68" s="562"/>
      <c r="E68" s="643"/>
      <c r="F68" s="562"/>
      <c r="G68" s="562"/>
      <c r="H68" s="562"/>
      <c r="I68" s="562"/>
      <c r="J68" s="562"/>
      <c r="K68" s="562"/>
      <c r="L68" s="562"/>
      <c r="M68" s="562"/>
      <c r="N68" s="562"/>
      <c r="O68" s="562"/>
      <c r="P68" s="562"/>
      <c r="Q68" s="562"/>
      <c r="R68" s="562"/>
      <c r="S68" s="562"/>
      <c r="T68" s="562"/>
      <c r="U68" s="562"/>
      <c r="V68" s="562"/>
      <c r="W68" s="562"/>
      <c r="X68" s="562"/>
      <c r="Y68" s="652"/>
      <c r="Z68" s="562"/>
      <c r="AA68" s="562"/>
      <c r="AB68" s="562"/>
      <c r="AC68" s="562"/>
      <c r="AD68" s="562"/>
      <c r="AE68" s="562"/>
      <c r="AF68" s="562"/>
      <c r="AG68" s="562"/>
      <c r="AH68" s="521"/>
      <c r="AI68" s="521"/>
      <c r="AJ68" s="556"/>
      <c r="AK68" s="556"/>
      <c r="AL68" s="556"/>
      <c r="AM68" s="556"/>
      <c r="AN68" s="521"/>
      <c r="AO68" s="521"/>
      <c r="AP68" s="521"/>
      <c r="AQ68" s="561"/>
      <c r="AR68" s="521"/>
      <c r="AS68" s="521"/>
      <c r="AT68" s="521"/>
      <c r="AU68" s="521"/>
      <c r="AV68" s="521"/>
      <c r="AW68" s="521"/>
      <c r="AX68" s="521"/>
      <c r="AY68" s="521"/>
      <c r="AZ68" s="521"/>
      <c r="BA68" s="521"/>
      <c r="BB68" s="521"/>
      <c r="BC68" s="521"/>
      <c r="BD68" s="521"/>
      <c r="BE68" s="521"/>
      <c r="BF68" s="521"/>
      <c r="BG68" s="521"/>
      <c r="BH68" s="521"/>
      <c r="BI68" s="521"/>
      <c r="BJ68" s="521"/>
      <c r="BK68" s="521"/>
      <c r="BL68" s="521"/>
      <c r="BM68" s="521"/>
      <c r="BN68" s="521"/>
      <c r="BO68" s="521"/>
      <c r="BP68" s="521"/>
      <c r="BQ68" s="521"/>
      <c r="BR68" s="521"/>
      <c r="BS68" s="521"/>
      <c r="BT68" s="521"/>
      <c r="BU68" s="521"/>
      <c r="BV68" s="521"/>
      <c r="BW68" s="521"/>
      <c r="BX68" s="521"/>
      <c r="BY68" s="521"/>
      <c r="BZ68" s="521"/>
      <c r="CA68" s="521"/>
      <c r="CB68" s="521"/>
      <c r="CC68" s="521"/>
      <c r="CD68" s="521"/>
      <c r="CE68" s="521"/>
      <c r="CF68" s="521"/>
      <c r="CG68" s="521"/>
      <c r="CH68" s="521"/>
      <c r="CI68" s="521"/>
      <c r="CJ68" s="521"/>
      <c r="CK68" s="521"/>
      <c r="CL68" s="521"/>
    </row>
    <row r="69" spans="2:90" x14ac:dyDescent="0.25">
      <c r="B69" s="521"/>
      <c r="C69" s="562"/>
      <c r="D69" s="562"/>
      <c r="E69" s="643"/>
      <c r="F69" s="562"/>
      <c r="G69" s="562"/>
      <c r="H69" s="562"/>
      <c r="I69" s="562"/>
      <c r="J69" s="562"/>
      <c r="K69" s="562"/>
      <c r="L69" s="562"/>
      <c r="M69" s="562"/>
      <c r="N69" s="562"/>
      <c r="O69" s="562"/>
      <c r="P69" s="562"/>
      <c r="Q69" s="562"/>
      <c r="R69" s="562"/>
      <c r="S69" s="562"/>
      <c r="T69" s="562"/>
      <c r="U69" s="562"/>
      <c r="V69" s="562"/>
      <c r="W69" s="562"/>
      <c r="X69" s="562"/>
      <c r="Y69" s="652"/>
      <c r="Z69" s="562"/>
      <c r="AA69" s="562"/>
      <c r="AB69" s="562"/>
      <c r="AC69" s="562"/>
      <c r="AD69" s="562"/>
      <c r="AE69" s="562"/>
      <c r="AF69" s="562"/>
      <c r="AG69" s="562"/>
      <c r="AH69" s="521"/>
      <c r="AI69" s="521"/>
      <c r="AJ69" s="556"/>
      <c r="AK69" s="556"/>
      <c r="AL69" s="556"/>
      <c r="AM69" s="556"/>
      <c r="AN69" s="521"/>
      <c r="AO69" s="521"/>
      <c r="AP69" s="521"/>
      <c r="AQ69" s="561"/>
      <c r="AR69" s="521"/>
      <c r="AS69" s="521"/>
      <c r="AT69" s="521"/>
      <c r="AU69" s="521"/>
      <c r="AV69" s="521"/>
      <c r="AW69" s="521"/>
      <c r="AX69" s="521"/>
      <c r="AY69" s="521"/>
      <c r="AZ69" s="521"/>
      <c r="BA69" s="521"/>
      <c r="BB69" s="521"/>
      <c r="BC69" s="521"/>
      <c r="BD69" s="521"/>
      <c r="BE69" s="521"/>
      <c r="BF69" s="521"/>
      <c r="BG69" s="521"/>
      <c r="BH69" s="521"/>
      <c r="BI69" s="521"/>
      <c r="BJ69" s="521"/>
      <c r="BK69" s="521"/>
      <c r="BL69" s="521"/>
      <c r="BM69" s="521"/>
      <c r="BN69" s="521"/>
      <c r="BO69" s="521"/>
      <c r="BP69" s="521"/>
      <c r="BQ69" s="521"/>
      <c r="BR69" s="521"/>
      <c r="BS69" s="521"/>
      <c r="BT69" s="521"/>
      <c r="BU69" s="521"/>
      <c r="BV69" s="521"/>
      <c r="BW69" s="521"/>
      <c r="BX69" s="521"/>
      <c r="BY69" s="521"/>
      <c r="BZ69" s="521"/>
      <c r="CA69" s="521"/>
      <c r="CB69" s="521"/>
      <c r="CC69" s="521"/>
      <c r="CD69" s="521"/>
      <c r="CE69" s="521"/>
      <c r="CF69" s="521"/>
      <c r="CG69" s="521"/>
      <c r="CH69" s="521"/>
      <c r="CI69" s="521"/>
      <c r="CJ69" s="521"/>
      <c r="CK69" s="521"/>
      <c r="CL69" s="521"/>
    </row>
    <row r="70" spans="2:90" x14ac:dyDescent="0.25">
      <c r="B70" s="521"/>
      <c r="C70" s="562"/>
      <c r="D70" s="562"/>
      <c r="E70" s="643"/>
      <c r="F70" s="562"/>
      <c r="G70" s="562"/>
      <c r="H70" s="562"/>
      <c r="I70" s="562"/>
      <c r="J70" s="562"/>
      <c r="K70" s="562"/>
      <c r="L70" s="562"/>
      <c r="M70" s="562"/>
      <c r="N70" s="562"/>
      <c r="O70" s="562"/>
      <c r="P70" s="562"/>
      <c r="Q70" s="562"/>
      <c r="R70" s="562"/>
      <c r="S70" s="562"/>
      <c r="T70" s="562"/>
      <c r="U70" s="562"/>
      <c r="V70" s="562"/>
      <c r="W70" s="562"/>
      <c r="X70" s="562"/>
      <c r="Y70" s="562"/>
      <c r="Z70" s="652"/>
      <c r="AA70" s="652"/>
      <c r="AB70" s="562"/>
      <c r="AC70" s="562"/>
      <c r="AD70" s="562"/>
      <c r="AE70" s="562"/>
      <c r="AF70" s="562"/>
      <c r="AG70" s="562"/>
      <c r="AH70" s="562"/>
      <c r="AI70" s="521"/>
      <c r="AJ70" s="556"/>
      <c r="AK70" s="556"/>
      <c r="AL70" s="556"/>
      <c r="AM70" s="556"/>
      <c r="AN70" s="521"/>
      <c r="AO70" s="521"/>
      <c r="AP70" s="521"/>
      <c r="AQ70" s="561"/>
      <c r="AR70" s="521"/>
      <c r="AS70" s="521"/>
      <c r="AT70" s="521"/>
      <c r="AU70" s="521"/>
      <c r="AV70" s="521"/>
      <c r="AW70" s="521"/>
      <c r="AX70" s="521"/>
      <c r="AY70" s="521"/>
      <c r="AZ70" s="521"/>
      <c r="BA70" s="521"/>
      <c r="BB70" s="521"/>
      <c r="BC70" s="521"/>
      <c r="BD70" s="521"/>
      <c r="BE70" s="521"/>
      <c r="BF70" s="521"/>
      <c r="BG70" s="521"/>
      <c r="BH70" s="521"/>
      <c r="BI70" s="521"/>
      <c r="BJ70" s="521"/>
      <c r="BK70" s="521"/>
      <c r="BL70" s="521"/>
      <c r="BM70" s="521"/>
      <c r="BN70" s="521"/>
      <c r="BO70" s="521"/>
      <c r="BP70" s="521"/>
      <c r="BQ70" s="521"/>
      <c r="BR70" s="521"/>
      <c r="BS70" s="521"/>
      <c r="BT70" s="521"/>
      <c r="BU70" s="521"/>
      <c r="BV70" s="521"/>
      <c r="BW70" s="521"/>
      <c r="BX70" s="521"/>
      <c r="BY70" s="521"/>
      <c r="BZ70" s="521"/>
      <c r="CA70" s="521"/>
      <c r="CB70" s="521"/>
      <c r="CC70" s="521"/>
      <c r="CD70" s="521"/>
      <c r="CE70" s="521"/>
      <c r="CF70" s="521"/>
      <c r="CG70" s="521"/>
      <c r="CH70" s="521"/>
      <c r="CI70" s="521"/>
      <c r="CJ70" s="521"/>
      <c r="CK70" s="521"/>
      <c r="CL70" s="521"/>
    </row>
    <row r="71" spans="2:90" x14ac:dyDescent="0.25">
      <c r="B71" s="521"/>
      <c r="C71" s="562"/>
      <c r="D71" s="562"/>
      <c r="E71" s="643"/>
      <c r="F71" s="562"/>
      <c r="G71" s="562"/>
      <c r="H71" s="562"/>
      <c r="I71" s="562"/>
      <c r="J71" s="562"/>
      <c r="K71" s="562"/>
      <c r="L71" s="562"/>
      <c r="M71" s="562"/>
      <c r="N71" s="562"/>
      <c r="O71" s="562"/>
      <c r="P71" s="562"/>
      <c r="Q71" s="562"/>
      <c r="R71" s="562"/>
      <c r="S71" s="562"/>
      <c r="T71" s="562"/>
      <c r="U71" s="562"/>
      <c r="V71" s="562"/>
      <c r="W71" s="562"/>
      <c r="X71" s="562"/>
      <c r="Y71" s="652"/>
      <c r="Z71" s="562"/>
      <c r="AA71" s="562"/>
      <c r="AB71" s="562"/>
      <c r="AC71" s="562"/>
      <c r="AD71" s="562"/>
      <c r="AE71" s="562"/>
      <c r="AF71" s="562"/>
      <c r="AG71" s="562"/>
      <c r="AH71" s="521"/>
      <c r="AI71" s="521"/>
      <c r="AJ71" s="556"/>
      <c r="AK71" s="556"/>
      <c r="AL71" s="556"/>
      <c r="AM71" s="556"/>
      <c r="AN71" s="521"/>
      <c r="AO71" s="521"/>
      <c r="AP71" s="521"/>
      <c r="AQ71" s="561"/>
      <c r="AR71" s="521"/>
      <c r="AS71" s="521"/>
      <c r="AT71" s="521"/>
      <c r="AU71" s="521"/>
      <c r="AV71" s="521"/>
      <c r="AW71" s="521"/>
      <c r="AX71" s="521"/>
      <c r="AY71" s="521"/>
      <c r="AZ71" s="521"/>
      <c r="BA71" s="521"/>
      <c r="BB71" s="521"/>
      <c r="BC71" s="521"/>
      <c r="BD71" s="521"/>
      <c r="BE71" s="521"/>
      <c r="BF71" s="521"/>
      <c r="BG71" s="521"/>
      <c r="BH71" s="521"/>
      <c r="BI71" s="521"/>
      <c r="BJ71" s="521"/>
      <c r="BK71" s="521"/>
      <c r="BL71" s="521"/>
      <c r="BM71" s="521"/>
      <c r="BN71" s="521"/>
      <c r="BO71" s="521"/>
      <c r="BP71" s="521"/>
      <c r="BQ71" s="521"/>
      <c r="BR71" s="521"/>
      <c r="BS71" s="521"/>
      <c r="BT71" s="521"/>
      <c r="BU71" s="521"/>
      <c r="BV71" s="521"/>
      <c r="BW71" s="521"/>
      <c r="BX71" s="521"/>
      <c r="BY71" s="521"/>
      <c r="BZ71" s="521"/>
      <c r="CA71" s="521"/>
      <c r="CB71" s="521"/>
      <c r="CC71" s="521"/>
      <c r="CD71" s="521"/>
      <c r="CE71" s="521"/>
      <c r="CF71" s="521"/>
      <c r="CG71" s="521"/>
      <c r="CH71" s="521"/>
      <c r="CI71" s="521"/>
      <c r="CJ71" s="521"/>
      <c r="CK71" s="521"/>
      <c r="CL71" s="521"/>
    </row>
    <row r="72" spans="2:90" x14ac:dyDescent="0.25">
      <c r="B72" s="521"/>
      <c r="C72" s="562"/>
      <c r="D72" s="562"/>
      <c r="E72" s="643"/>
      <c r="F72" s="562"/>
      <c r="G72" s="562"/>
      <c r="H72" s="562"/>
      <c r="I72" s="562"/>
      <c r="J72" s="562"/>
      <c r="K72" s="562"/>
      <c r="L72" s="562"/>
      <c r="M72" s="562"/>
      <c r="N72" s="562"/>
      <c r="O72" s="562"/>
      <c r="P72" s="562"/>
      <c r="Q72" s="562"/>
      <c r="R72" s="562"/>
      <c r="S72" s="562"/>
      <c r="T72" s="562"/>
      <c r="U72" s="562"/>
      <c r="V72" s="562"/>
      <c r="W72" s="562"/>
      <c r="X72" s="562"/>
      <c r="Y72" s="562"/>
      <c r="Z72" s="652"/>
      <c r="AA72" s="652"/>
      <c r="AB72" s="562"/>
      <c r="AC72" s="562"/>
      <c r="AD72" s="562"/>
      <c r="AE72" s="562"/>
      <c r="AF72" s="562"/>
      <c r="AG72" s="562"/>
      <c r="AH72" s="521"/>
      <c r="AI72" s="521"/>
      <c r="AJ72" s="556"/>
      <c r="AK72" s="556"/>
      <c r="AL72" s="556"/>
      <c r="AM72" s="556"/>
      <c r="AN72" s="521"/>
      <c r="AO72" s="521"/>
      <c r="AP72" s="521"/>
      <c r="AQ72" s="561"/>
      <c r="AR72" s="521"/>
      <c r="AS72" s="521"/>
      <c r="AT72" s="521"/>
      <c r="AU72" s="521"/>
      <c r="AV72" s="521"/>
      <c r="AW72" s="521"/>
      <c r="AX72" s="521"/>
      <c r="AY72" s="521"/>
      <c r="AZ72" s="521"/>
      <c r="BA72" s="521"/>
      <c r="BB72" s="521"/>
      <c r="BC72" s="521"/>
      <c r="BD72" s="521"/>
      <c r="BE72" s="521"/>
      <c r="BF72" s="521"/>
      <c r="BG72" s="521"/>
      <c r="BH72" s="521"/>
      <c r="BI72" s="521"/>
      <c r="BJ72" s="521"/>
      <c r="BK72" s="521"/>
      <c r="BL72" s="521"/>
      <c r="BM72" s="521"/>
      <c r="BN72" s="521"/>
      <c r="BO72" s="521"/>
      <c r="BP72" s="521"/>
      <c r="BQ72" s="521"/>
      <c r="BR72" s="521"/>
      <c r="BS72" s="521"/>
      <c r="BT72" s="521"/>
      <c r="BU72" s="521"/>
      <c r="BV72" s="521"/>
      <c r="BW72" s="521"/>
      <c r="BX72" s="521"/>
      <c r="BY72" s="521"/>
      <c r="BZ72" s="521"/>
      <c r="CA72" s="521"/>
      <c r="CB72" s="521"/>
      <c r="CC72" s="521"/>
      <c r="CD72" s="521"/>
      <c r="CE72" s="521"/>
      <c r="CF72" s="521"/>
      <c r="CG72" s="521"/>
      <c r="CH72" s="521"/>
      <c r="CI72" s="521"/>
      <c r="CJ72" s="521"/>
      <c r="CK72" s="521"/>
      <c r="CL72" s="521"/>
    </row>
    <row r="73" spans="2:90" x14ac:dyDescent="0.25">
      <c r="B73" s="521"/>
      <c r="C73" s="562"/>
      <c r="D73" s="562"/>
      <c r="E73" s="643"/>
      <c r="F73" s="562"/>
      <c r="G73" s="562"/>
      <c r="H73" s="562"/>
      <c r="I73" s="562"/>
      <c r="J73" s="562"/>
      <c r="K73" s="562"/>
      <c r="L73" s="562"/>
      <c r="M73" s="562"/>
      <c r="N73" s="562"/>
      <c r="O73" s="562"/>
      <c r="P73" s="562"/>
      <c r="Q73" s="562"/>
      <c r="R73" s="562"/>
      <c r="S73" s="562"/>
      <c r="T73" s="562"/>
      <c r="U73" s="562"/>
      <c r="V73" s="562"/>
      <c r="W73" s="562"/>
      <c r="X73" s="562"/>
      <c r="Y73" s="652"/>
      <c r="Z73" s="562"/>
      <c r="AA73" s="562"/>
      <c r="AB73" s="562"/>
      <c r="AC73" s="562"/>
      <c r="AD73" s="562"/>
      <c r="AE73" s="521"/>
      <c r="AF73" s="521"/>
      <c r="AG73" s="521"/>
      <c r="AH73" s="521"/>
      <c r="AI73" s="521"/>
      <c r="AJ73" s="556"/>
      <c r="AK73" s="556"/>
      <c r="AL73" s="556"/>
      <c r="AM73" s="556"/>
      <c r="AN73" s="521"/>
      <c r="AO73" s="521"/>
      <c r="AP73" s="521"/>
      <c r="AQ73" s="561"/>
      <c r="AR73" s="521"/>
      <c r="AS73" s="521"/>
      <c r="AT73" s="521"/>
      <c r="AU73" s="521"/>
      <c r="AV73" s="521"/>
      <c r="AW73" s="521"/>
      <c r="AX73" s="521"/>
      <c r="AY73" s="521"/>
      <c r="AZ73" s="521"/>
      <c r="BA73" s="521"/>
      <c r="BB73" s="521"/>
      <c r="BC73" s="521"/>
      <c r="BD73" s="521"/>
      <c r="BE73" s="521"/>
      <c r="BF73" s="521"/>
      <c r="BG73" s="521"/>
      <c r="BH73" s="521"/>
      <c r="BI73" s="521"/>
      <c r="BJ73" s="521"/>
      <c r="BK73" s="521"/>
      <c r="BL73" s="521"/>
      <c r="BM73" s="521"/>
      <c r="BN73" s="521"/>
      <c r="BO73" s="521"/>
      <c r="BP73" s="521"/>
      <c r="BQ73" s="521"/>
      <c r="BR73" s="521"/>
      <c r="BS73" s="521"/>
      <c r="BT73" s="521"/>
      <c r="BU73" s="521"/>
      <c r="BV73" s="521"/>
      <c r="BW73" s="521"/>
      <c r="BX73" s="521"/>
      <c r="BY73" s="521"/>
      <c r="BZ73" s="521"/>
      <c r="CA73" s="521"/>
      <c r="CB73" s="521"/>
      <c r="CC73" s="521"/>
      <c r="CD73" s="521"/>
      <c r="CE73" s="521"/>
      <c r="CF73" s="521"/>
      <c r="CG73" s="521"/>
      <c r="CH73" s="521"/>
      <c r="CI73" s="521"/>
      <c r="CJ73" s="521"/>
      <c r="CK73" s="521"/>
      <c r="CL73" s="521"/>
    </row>
    <row r="74" spans="2:90" x14ac:dyDescent="0.25">
      <c r="B74" s="521"/>
      <c r="C74" s="562"/>
      <c r="D74" s="562"/>
      <c r="E74" s="643"/>
      <c r="F74" s="562"/>
      <c r="G74" s="562"/>
      <c r="H74" s="562"/>
      <c r="I74" s="562"/>
      <c r="J74" s="562"/>
      <c r="K74" s="562"/>
      <c r="L74" s="562"/>
      <c r="M74" s="562"/>
      <c r="N74" s="562"/>
      <c r="O74" s="562"/>
      <c r="P74" s="562"/>
      <c r="Q74" s="562"/>
      <c r="R74" s="562"/>
      <c r="S74" s="562"/>
      <c r="T74" s="562"/>
      <c r="U74" s="562"/>
      <c r="V74" s="562"/>
      <c r="W74" s="562"/>
      <c r="X74" s="562"/>
      <c r="Y74" s="591"/>
      <c r="Z74" s="591"/>
      <c r="AA74" s="591"/>
      <c r="AB74" s="556"/>
      <c r="AC74" s="556"/>
      <c r="AD74" s="521"/>
      <c r="AE74" s="521"/>
      <c r="AF74" s="521"/>
      <c r="AG74" s="521"/>
      <c r="AH74" s="521"/>
      <c r="AI74" s="521"/>
      <c r="AJ74" s="556"/>
      <c r="AK74" s="556"/>
      <c r="AL74" s="556"/>
      <c r="AM74" s="556"/>
      <c r="AN74" s="521"/>
      <c r="AO74" s="521"/>
      <c r="AP74" s="521"/>
      <c r="AQ74" s="561"/>
      <c r="AR74" s="521"/>
      <c r="AS74" s="521"/>
      <c r="AT74" s="521"/>
      <c r="AU74" s="521"/>
      <c r="AV74" s="521"/>
      <c r="AW74" s="521"/>
      <c r="AX74" s="521"/>
      <c r="AY74" s="521"/>
      <c r="AZ74" s="521"/>
      <c r="BA74" s="521"/>
      <c r="BB74" s="521"/>
      <c r="BC74" s="521"/>
      <c r="BD74" s="521"/>
      <c r="BE74" s="521"/>
      <c r="BF74" s="521"/>
      <c r="BG74" s="521"/>
      <c r="BH74" s="521"/>
      <c r="BI74" s="521"/>
      <c r="BJ74" s="521"/>
      <c r="BK74" s="521"/>
      <c r="BL74" s="521"/>
      <c r="BM74" s="521"/>
      <c r="BN74" s="521"/>
      <c r="BO74" s="521"/>
      <c r="BP74" s="521"/>
      <c r="BQ74" s="521"/>
      <c r="BR74" s="521"/>
      <c r="BS74" s="521"/>
      <c r="BT74" s="521"/>
      <c r="BU74" s="521"/>
      <c r="BV74" s="521"/>
      <c r="BW74" s="521"/>
      <c r="BX74" s="521"/>
      <c r="BY74" s="521"/>
      <c r="BZ74" s="521"/>
      <c r="CA74" s="521"/>
      <c r="CB74" s="521"/>
      <c r="CC74" s="521"/>
      <c r="CD74" s="521"/>
      <c r="CE74" s="521"/>
      <c r="CF74" s="521"/>
      <c r="CG74" s="521"/>
      <c r="CH74" s="521"/>
      <c r="CI74" s="521"/>
      <c r="CJ74" s="521"/>
      <c r="CK74" s="521"/>
      <c r="CL74" s="521"/>
    </row>
    <row r="75" spans="2:90" x14ac:dyDescent="0.25">
      <c r="B75" s="521"/>
      <c r="C75" s="562"/>
      <c r="D75" s="562"/>
      <c r="E75" s="643"/>
      <c r="F75" s="562"/>
      <c r="G75" s="562"/>
      <c r="H75" s="562"/>
      <c r="I75" s="562"/>
      <c r="J75" s="562"/>
      <c r="K75" s="562"/>
      <c r="L75" s="562"/>
      <c r="M75" s="562"/>
      <c r="N75" s="562"/>
      <c r="O75" s="562"/>
      <c r="P75" s="562"/>
      <c r="Q75" s="562"/>
      <c r="R75" s="562"/>
      <c r="S75" s="562"/>
      <c r="T75" s="562"/>
      <c r="U75" s="562"/>
      <c r="V75" s="562"/>
      <c r="W75" s="562"/>
      <c r="X75" s="562"/>
      <c r="Y75" s="591"/>
      <c r="Z75" s="591"/>
      <c r="AA75" s="591"/>
      <c r="AB75" s="556"/>
      <c r="AC75" s="556"/>
      <c r="AD75" s="521"/>
      <c r="AE75" s="521"/>
      <c r="AF75" s="521"/>
      <c r="AG75" s="521"/>
      <c r="AH75" s="521"/>
      <c r="AI75" s="521"/>
      <c r="AJ75" s="556"/>
      <c r="AK75" s="556"/>
      <c r="AL75" s="556"/>
      <c r="AM75" s="556"/>
      <c r="AN75" s="521"/>
      <c r="AO75" s="521"/>
      <c r="AP75" s="521"/>
      <c r="AQ75" s="561"/>
      <c r="AR75" s="521"/>
      <c r="AS75" s="521"/>
      <c r="AT75" s="521"/>
      <c r="AU75" s="521"/>
      <c r="AV75" s="521"/>
      <c r="AW75" s="521"/>
      <c r="AX75" s="521"/>
      <c r="AY75" s="521"/>
      <c r="AZ75" s="521"/>
      <c r="BA75" s="521"/>
      <c r="BB75" s="521"/>
      <c r="BC75" s="521"/>
      <c r="BD75" s="521"/>
      <c r="BE75" s="521"/>
      <c r="BF75" s="521"/>
      <c r="BG75" s="521"/>
      <c r="BH75" s="521"/>
      <c r="BI75" s="521"/>
      <c r="BJ75" s="521"/>
      <c r="BK75" s="521"/>
      <c r="BL75" s="521"/>
      <c r="BM75" s="521"/>
      <c r="BN75" s="521"/>
      <c r="BO75" s="521"/>
      <c r="BP75" s="521"/>
      <c r="BQ75" s="521"/>
      <c r="BR75" s="521"/>
      <c r="BS75" s="521"/>
      <c r="BT75" s="521"/>
      <c r="BU75" s="521"/>
      <c r="BV75" s="521"/>
      <c r="BW75" s="521"/>
      <c r="BX75" s="521"/>
      <c r="BY75" s="521"/>
      <c r="BZ75" s="521"/>
      <c r="CA75" s="521"/>
      <c r="CB75" s="521"/>
      <c r="CC75" s="521"/>
      <c r="CD75" s="521"/>
      <c r="CE75" s="521"/>
      <c r="CF75" s="521"/>
      <c r="CG75" s="521"/>
      <c r="CH75" s="521"/>
      <c r="CI75" s="521"/>
      <c r="CJ75" s="521"/>
      <c r="CK75" s="521"/>
      <c r="CL75" s="521"/>
    </row>
    <row r="76" spans="2:90" x14ac:dyDescent="0.25">
      <c r="B76" s="521"/>
      <c r="C76" s="562"/>
      <c r="D76" s="562"/>
      <c r="E76" s="643"/>
      <c r="F76" s="562"/>
      <c r="G76" s="562"/>
      <c r="H76" s="562"/>
      <c r="I76" s="562"/>
      <c r="J76" s="562"/>
      <c r="K76" s="562"/>
      <c r="L76" s="562"/>
      <c r="M76" s="562"/>
      <c r="N76" s="562"/>
      <c r="O76" s="562"/>
      <c r="P76" s="562"/>
      <c r="Q76" s="562"/>
      <c r="R76" s="562"/>
      <c r="S76" s="562"/>
      <c r="T76" s="562"/>
      <c r="U76" s="562"/>
      <c r="V76" s="562"/>
      <c r="W76" s="562"/>
      <c r="X76" s="562"/>
      <c r="Y76" s="591"/>
      <c r="Z76" s="591"/>
      <c r="AA76" s="591"/>
      <c r="AB76" s="556"/>
      <c r="AC76" s="556"/>
      <c r="AD76" s="521"/>
      <c r="AE76" s="521"/>
      <c r="AF76" s="521"/>
      <c r="AG76" s="521"/>
      <c r="AH76" s="521"/>
      <c r="AI76" s="521"/>
      <c r="AJ76" s="556"/>
      <c r="AK76" s="556"/>
      <c r="AL76" s="556"/>
      <c r="AM76" s="556"/>
      <c r="AN76" s="521"/>
      <c r="AO76" s="521"/>
      <c r="AP76" s="521"/>
      <c r="AQ76" s="561"/>
      <c r="AR76" s="521"/>
      <c r="AS76" s="521"/>
      <c r="AT76" s="521"/>
      <c r="AU76" s="521"/>
      <c r="AV76" s="521"/>
      <c r="AW76" s="521"/>
      <c r="AX76" s="521"/>
      <c r="AY76" s="521"/>
      <c r="AZ76" s="521"/>
      <c r="BA76" s="521"/>
      <c r="BB76" s="521"/>
      <c r="BC76" s="521"/>
      <c r="BD76" s="521"/>
      <c r="BE76" s="521"/>
      <c r="BF76" s="521"/>
      <c r="BG76" s="521"/>
      <c r="BH76" s="521"/>
      <c r="BI76" s="521"/>
      <c r="BJ76" s="521"/>
      <c r="BK76" s="521"/>
      <c r="BL76" s="521"/>
      <c r="BM76" s="521"/>
      <c r="BN76" s="521"/>
      <c r="BO76" s="521"/>
      <c r="BP76" s="521"/>
      <c r="BQ76" s="521"/>
      <c r="BR76" s="521"/>
      <c r="BS76" s="521"/>
      <c r="BT76" s="521"/>
      <c r="BU76" s="521"/>
      <c r="BV76" s="521"/>
      <c r="BW76" s="521"/>
      <c r="BX76" s="521"/>
      <c r="BY76" s="521"/>
      <c r="BZ76" s="521"/>
      <c r="CA76" s="521"/>
      <c r="CB76" s="521"/>
      <c r="CC76" s="521"/>
      <c r="CD76" s="521"/>
      <c r="CE76" s="521"/>
      <c r="CF76" s="521"/>
      <c r="CG76" s="521"/>
      <c r="CH76" s="521"/>
      <c r="CI76" s="521"/>
      <c r="CJ76" s="521"/>
      <c r="CK76" s="521"/>
      <c r="CL76" s="521"/>
    </row>
    <row r="77" spans="2:90" x14ac:dyDescent="0.25">
      <c r="B77" s="521"/>
      <c r="C77" s="562"/>
      <c r="D77" s="562"/>
      <c r="E77" s="643"/>
      <c r="F77" s="562"/>
      <c r="G77" s="562"/>
      <c r="H77" s="562"/>
      <c r="I77" s="562"/>
      <c r="J77" s="562"/>
      <c r="K77" s="562"/>
      <c r="L77" s="562"/>
      <c r="M77" s="562"/>
      <c r="N77" s="562"/>
      <c r="O77" s="562"/>
      <c r="P77" s="562"/>
      <c r="Q77" s="562"/>
      <c r="R77" s="562"/>
      <c r="S77" s="562"/>
      <c r="T77" s="562"/>
      <c r="U77" s="562"/>
      <c r="V77" s="562"/>
      <c r="W77" s="562"/>
      <c r="X77" s="562"/>
      <c r="Y77" s="591"/>
      <c r="Z77" s="591"/>
      <c r="AA77" s="591"/>
      <c r="AB77" s="556"/>
      <c r="AC77" s="556"/>
      <c r="AD77" s="521"/>
      <c r="AE77" s="521"/>
      <c r="AF77" s="521"/>
      <c r="AG77" s="521"/>
      <c r="AH77" s="521"/>
      <c r="AI77" s="521"/>
      <c r="AJ77" s="556"/>
      <c r="AK77" s="556"/>
      <c r="AL77" s="556"/>
      <c r="AM77" s="556"/>
      <c r="AN77" s="521"/>
      <c r="AO77" s="521"/>
      <c r="AP77" s="521"/>
      <c r="AQ77" s="561"/>
      <c r="AR77" s="521"/>
      <c r="AS77" s="521"/>
      <c r="AT77" s="521"/>
      <c r="AU77" s="521"/>
      <c r="AV77" s="521"/>
      <c r="AW77" s="521"/>
      <c r="AX77" s="521"/>
      <c r="AY77" s="521"/>
      <c r="AZ77" s="521"/>
      <c r="BA77" s="521"/>
      <c r="BB77" s="521"/>
      <c r="BC77" s="521"/>
      <c r="BD77" s="521"/>
      <c r="BE77" s="521"/>
      <c r="BF77" s="521"/>
      <c r="BG77" s="521"/>
      <c r="BH77" s="521"/>
      <c r="BI77" s="521"/>
      <c r="BJ77" s="521"/>
      <c r="BK77" s="521"/>
      <c r="BL77" s="521"/>
      <c r="BM77" s="521"/>
      <c r="BN77" s="521"/>
      <c r="BO77" s="521"/>
      <c r="BP77" s="521"/>
      <c r="BQ77" s="521"/>
      <c r="BR77" s="521"/>
      <c r="BS77" s="521"/>
      <c r="BT77" s="521"/>
      <c r="BU77" s="521"/>
      <c r="BV77" s="521"/>
      <c r="BW77" s="521"/>
      <c r="BX77" s="521"/>
      <c r="BY77" s="521"/>
      <c r="BZ77" s="521"/>
      <c r="CA77" s="521"/>
      <c r="CB77" s="521"/>
      <c r="CC77" s="521"/>
      <c r="CD77" s="521"/>
      <c r="CE77" s="521"/>
      <c r="CF77" s="521"/>
      <c r="CG77" s="521"/>
      <c r="CH77" s="521"/>
      <c r="CI77" s="521"/>
      <c r="CJ77" s="521"/>
      <c r="CK77" s="521"/>
      <c r="CL77" s="521"/>
    </row>
    <row r="78" spans="2:90" x14ac:dyDescent="0.25">
      <c r="B78" s="521"/>
      <c r="C78" s="562"/>
      <c r="D78" s="562"/>
      <c r="E78" s="643"/>
      <c r="F78" s="562"/>
      <c r="G78" s="562"/>
      <c r="H78" s="562"/>
      <c r="I78" s="562"/>
      <c r="J78" s="562"/>
      <c r="K78" s="562"/>
      <c r="L78" s="562"/>
      <c r="M78" s="562"/>
      <c r="N78" s="562"/>
      <c r="O78" s="562"/>
      <c r="P78" s="562"/>
      <c r="Q78" s="562"/>
      <c r="R78" s="562"/>
      <c r="S78" s="562"/>
      <c r="T78" s="562"/>
      <c r="U78" s="562"/>
      <c r="V78" s="562"/>
      <c r="W78" s="562"/>
      <c r="X78" s="562"/>
      <c r="Y78" s="591"/>
      <c r="Z78" s="591"/>
      <c r="AA78" s="591"/>
      <c r="AB78" s="556"/>
      <c r="AC78" s="556"/>
      <c r="AD78" s="521"/>
      <c r="AE78" s="521"/>
      <c r="AF78" s="521"/>
      <c r="AG78" s="521"/>
      <c r="AH78" s="521"/>
      <c r="AI78" s="521"/>
      <c r="AJ78" s="556"/>
      <c r="AK78" s="556"/>
      <c r="AL78" s="556"/>
      <c r="AM78" s="556"/>
      <c r="AN78" s="521"/>
      <c r="AO78" s="521"/>
      <c r="AP78" s="521"/>
      <c r="AQ78" s="561"/>
      <c r="AR78" s="521"/>
      <c r="AS78" s="521"/>
      <c r="AT78" s="521"/>
      <c r="AU78" s="521"/>
      <c r="AV78" s="521"/>
      <c r="AW78" s="521"/>
      <c r="AX78" s="521"/>
      <c r="AY78" s="521"/>
      <c r="AZ78" s="521"/>
      <c r="BA78" s="521"/>
      <c r="BB78" s="521"/>
      <c r="BC78" s="521"/>
      <c r="BD78" s="521"/>
      <c r="BE78" s="521"/>
      <c r="BF78" s="521"/>
      <c r="BG78" s="521"/>
      <c r="BH78" s="521"/>
      <c r="BI78" s="521"/>
      <c r="BJ78" s="521"/>
      <c r="BK78" s="521"/>
      <c r="BL78" s="521"/>
      <c r="BM78" s="521"/>
      <c r="BN78" s="521"/>
      <c r="BO78" s="521"/>
      <c r="BP78" s="521"/>
      <c r="BQ78" s="521"/>
      <c r="BR78" s="521"/>
      <c r="BS78" s="521"/>
      <c r="BT78" s="521"/>
      <c r="BU78" s="521"/>
      <c r="BV78" s="521"/>
      <c r="BW78" s="521"/>
      <c r="BX78" s="521"/>
      <c r="BY78" s="521"/>
      <c r="BZ78" s="521"/>
      <c r="CA78" s="521"/>
      <c r="CB78" s="521"/>
      <c r="CC78" s="521"/>
      <c r="CD78" s="521"/>
      <c r="CE78" s="521"/>
      <c r="CF78" s="521"/>
      <c r="CG78" s="521"/>
      <c r="CH78" s="521"/>
      <c r="CI78" s="521"/>
      <c r="CJ78" s="521"/>
      <c r="CK78" s="521"/>
      <c r="CL78" s="521"/>
    </row>
    <row r="79" spans="2:90" x14ac:dyDescent="0.25">
      <c r="B79" s="521"/>
      <c r="C79" s="562"/>
      <c r="D79" s="562"/>
      <c r="E79" s="643"/>
      <c r="F79" s="562"/>
      <c r="G79" s="562"/>
      <c r="H79" s="562"/>
      <c r="I79" s="562"/>
      <c r="J79" s="562"/>
      <c r="K79" s="562"/>
      <c r="L79" s="562"/>
      <c r="M79" s="562"/>
      <c r="N79" s="562"/>
      <c r="O79" s="562"/>
      <c r="P79" s="562"/>
      <c r="Q79" s="562"/>
      <c r="R79" s="562"/>
      <c r="S79" s="562"/>
      <c r="T79" s="562"/>
      <c r="U79" s="562"/>
      <c r="V79" s="562"/>
      <c r="W79" s="562"/>
      <c r="X79" s="562"/>
      <c r="Y79" s="591"/>
      <c r="Z79" s="591"/>
      <c r="AA79" s="591"/>
      <c r="AB79" s="556"/>
      <c r="AC79" s="556"/>
      <c r="AD79" s="521"/>
      <c r="AE79" s="521"/>
      <c r="AF79" s="521"/>
      <c r="AG79" s="521"/>
      <c r="AH79" s="521"/>
      <c r="AI79" s="521"/>
      <c r="AJ79" s="556"/>
      <c r="AK79" s="556"/>
      <c r="AL79" s="556"/>
      <c r="AM79" s="556"/>
      <c r="AN79" s="521"/>
      <c r="AO79" s="521"/>
      <c r="AP79" s="521"/>
      <c r="AQ79" s="561"/>
      <c r="AR79" s="521"/>
      <c r="AS79" s="521"/>
      <c r="AT79" s="521"/>
      <c r="AU79" s="521"/>
      <c r="AV79" s="521"/>
      <c r="AW79" s="521"/>
      <c r="AX79" s="521"/>
      <c r="AY79" s="521"/>
      <c r="AZ79" s="521"/>
      <c r="BA79" s="521"/>
      <c r="BB79" s="521"/>
      <c r="BC79" s="521"/>
      <c r="BD79" s="521"/>
      <c r="BE79" s="521"/>
      <c r="BF79" s="521"/>
      <c r="BG79" s="521"/>
      <c r="BH79" s="521"/>
      <c r="BI79" s="521"/>
      <c r="BJ79" s="521"/>
      <c r="BK79" s="521"/>
      <c r="BL79" s="521"/>
      <c r="BM79" s="521"/>
      <c r="BN79" s="521"/>
      <c r="BO79" s="521"/>
      <c r="BP79" s="521"/>
      <c r="BQ79" s="521"/>
      <c r="BR79" s="521"/>
      <c r="BS79" s="521"/>
      <c r="BT79" s="521"/>
      <c r="BU79" s="521"/>
      <c r="BV79" s="521"/>
      <c r="BW79" s="521"/>
      <c r="BX79" s="521"/>
      <c r="BY79" s="521"/>
      <c r="BZ79" s="521"/>
      <c r="CA79" s="521"/>
      <c r="CB79" s="521"/>
      <c r="CC79" s="521"/>
      <c r="CD79" s="521"/>
      <c r="CE79" s="521"/>
      <c r="CF79" s="521"/>
      <c r="CG79" s="521"/>
      <c r="CH79" s="521"/>
      <c r="CI79" s="521"/>
      <c r="CJ79" s="521"/>
      <c r="CK79" s="521"/>
      <c r="CL79" s="521"/>
    </row>
    <row r="80" spans="2:90" x14ac:dyDescent="0.25">
      <c r="B80" s="521"/>
      <c r="C80" s="562"/>
      <c r="D80" s="562"/>
      <c r="E80" s="643"/>
      <c r="F80" s="562"/>
      <c r="G80" s="562"/>
      <c r="H80" s="562"/>
      <c r="I80" s="562"/>
      <c r="J80" s="562"/>
      <c r="K80" s="562"/>
      <c r="L80" s="562"/>
      <c r="M80" s="562"/>
      <c r="N80" s="562"/>
      <c r="O80" s="562"/>
      <c r="P80" s="562"/>
      <c r="Q80" s="562"/>
      <c r="R80" s="562"/>
      <c r="S80" s="562"/>
      <c r="T80" s="562"/>
      <c r="U80" s="562"/>
      <c r="V80" s="562"/>
      <c r="W80" s="562"/>
      <c r="X80" s="562"/>
      <c r="Y80" s="591"/>
      <c r="Z80" s="591"/>
      <c r="AA80" s="591"/>
      <c r="AB80" s="556"/>
      <c r="AC80" s="556"/>
      <c r="AD80" s="521"/>
      <c r="AE80" s="521"/>
      <c r="AF80" s="521"/>
      <c r="AG80" s="521"/>
      <c r="AH80" s="521"/>
      <c r="AI80" s="521"/>
      <c r="AJ80" s="556"/>
      <c r="AK80" s="556"/>
      <c r="AL80" s="556"/>
      <c r="AM80" s="556"/>
      <c r="AN80" s="521"/>
      <c r="AO80" s="521"/>
      <c r="AP80" s="521"/>
      <c r="AQ80" s="561"/>
      <c r="AR80" s="521"/>
      <c r="AS80" s="521"/>
      <c r="AT80" s="521"/>
      <c r="AU80" s="521"/>
      <c r="AV80" s="521"/>
      <c r="AW80" s="521"/>
      <c r="AX80" s="521"/>
      <c r="AY80" s="521"/>
      <c r="AZ80" s="521"/>
      <c r="BA80" s="521"/>
      <c r="BB80" s="521"/>
      <c r="BC80" s="521"/>
      <c r="BD80" s="521"/>
      <c r="BE80" s="521"/>
      <c r="BF80" s="521"/>
      <c r="BG80" s="521"/>
      <c r="BH80" s="521"/>
      <c r="BI80" s="521"/>
      <c r="BJ80" s="521"/>
      <c r="BK80" s="521"/>
      <c r="BL80" s="521"/>
      <c r="BM80" s="521"/>
      <c r="BN80" s="521"/>
      <c r="BO80" s="521"/>
      <c r="BP80" s="521"/>
      <c r="BQ80" s="521"/>
      <c r="BR80" s="521"/>
      <c r="BS80" s="521"/>
      <c r="BT80" s="521"/>
      <c r="BU80" s="521"/>
      <c r="BV80" s="521"/>
      <c r="BW80" s="521"/>
      <c r="BX80" s="521"/>
      <c r="BY80" s="521"/>
      <c r="BZ80" s="521"/>
      <c r="CA80" s="521"/>
      <c r="CB80" s="521"/>
      <c r="CC80" s="521"/>
      <c r="CD80" s="521"/>
      <c r="CE80" s="521"/>
      <c r="CF80" s="521"/>
      <c r="CG80" s="521"/>
      <c r="CH80" s="521"/>
      <c r="CI80" s="521"/>
      <c r="CJ80" s="521"/>
      <c r="CK80" s="521"/>
      <c r="CL80" s="521"/>
    </row>
    <row r="81" spans="2:90" x14ac:dyDescent="0.25">
      <c r="B81" s="521"/>
      <c r="C81" s="562"/>
      <c r="D81" s="562"/>
      <c r="E81" s="643"/>
      <c r="F81" s="562"/>
      <c r="G81" s="562"/>
      <c r="H81" s="562"/>
      <c r="I81" s="562"/>
      <c r="J81" s="562"/>
      <c r="K81" s="562"/>
      <c r="L81" s="562"/>
      <c r="M81" s="562"/>
      <c r="N81" s="562"/>
      <c r="O81" s="562"/>
      <c r="P81" s="562"/>
      <c r="Q81" s="562"/>
      <c r="R81" s="562"/>
      <c r="S81" s="562"/>
      <c r="T81" s="562"/>
      <c r="U81" s="562"/>
      <c r="V81" s="562"/>
      <c r="W81" s="562"/>
      <c r="X81" s="562"/>
      <c r="Y81" s="591"/>
      <c r="Z81" s="591"/>
      <c r="AA81" s="591"/>
      <c r="AB81" s="556"/>
      <c r="AC81" s="556"/>
      <c r="AD81" s="521"/>
      <c r="AE81" s="521"/>
      <c r="AF81" s="521"/>
      <c r="AG81" s="521"/>
      <c r="AH81" s="521"/>
      <c r="AI81" s="521"/>
      <c r="AJ81" s="556"/>
      <c r="AK81" s="556"/>
      <c r="AL81" s="556"/>
      <c r="AM81" s="556"/>
      <c r="AN81" s="521"/>
      <c r="AO81" s="521"/>
      <c r="AP81" s="521"/>
      <c r="AQ81" s="561"/>
      <c r="AR81" s="521"/>
      <c r="AS81" s="521"/>
      <c r="AT81" s="521"/>
      <c r="AU81" s="521"/>
      <c r="AV81" s="521"/>
      <c r="AW81" s="521"/>
      <c r="AX81" s="521"/>
      <c r="AY81" s="521"/>
      <c r="AZ81" s="521"/>
      <c r="BA81" s="521"/>
      <c r="BB81" s="521"/>
      <c r="BC81" s="521"/>
      <c r="BD81" s="521"/>
      <c r="BE81" s="521"/>
      <c r="BF81" s="521"/>
      <c r="BG81" s="521"/>
      <c r="BH81" s="521"/>
      <c r="BI81" s="521"/>
      <c r="BJ81" s="521"/>
      <c r="BK81" s="521"/>
      <c r="BL81" s="521"/>
      <c r="BM81" s="521"/>
      <c r="BN81" s="521"/>
      <c r="BO81" s="521"/>
      <c r="BP81" s="521"/>
      <c r="BQ81" s="521"/>
      <c r="BR81" s="521"/>
      <c r="BS81" s="521"/>
      <c r="BT81" s="521"/>
      <c r="BU81" s="521"/>
      <c r="BV81" s="521"/>
      <c r="BW81" s="521"/>
      <c r="BX81" s="521"/>
      <c r="BY81" s="521"/>
      <c r="BZ81" s="521"/>
      <c r="CA81" s="521"/>
      <c r="CB81" s="521"/>
      <c r="CC81" s="521"/>
      <c r="CD81" s="521"/>
      <c r="CE81" s="521"/>
      <c r="CF81" s="521"/>
      <c r="CG81" s="521"/>
      <c r="CH81" s="521"/>
      <c r="CI81" s="521"/>
      <c r="CJ81" s="521"/>
      <c r="CK81" s="521"/>
      <c r="CL81" s="521"/>
    </row>
    <row r="82" spans="2:90" x14ac:dyDescent="0.25">
      <c r="B82" s="521"/>
      <c r="C82" s="562"/>
      <c r="D82" s="562"/>
      <c r="E82" s="643"/>
      <c r="F82" s="562"/>
      <c r="G82" s="562"/>
      <c r="H82" s="562"/>
      <c r="I82" s="562"/>
      <c r="J82" s="562"/>
      <c r="K82" s="562"/>
      <c r="L82" s="562"/>
      <c r="M82" s="562"/>
      <c r="N82" s="562"/>
      <c r="O82" s="562"/>
      <c r="P82" s="562"/>
      <c r="Q82" s="562"/>
      <c r="R82" s="562"/>
      <c r="S82" s="562"/>
      <c r="T82" s="562"/>
      <c r="U82" s="562"/>
      <c r="V82" s="562"/>
      <c r="W82" s="562"/>
      <c r="X82" s="562"/>
      <c r="Y82" s="591"/>
      <c r="Z82" s="591"/>
      <c r="AA82" s="591"/>
      <c r="AB82" s="556"/>
      <c r="AC82" s="556"/>
      <c r="AD82" s="521"/>
      <c r="AE82" s="521"/>
      <c r="AF82" s="521"/>
      <c r="AG82" s="521"/>
      <c r="AH82" s="521"/>
      <c r="AI82" s="521"/>
      <c r="AJ82" s="556"/>
      <c r="AK82" s="556"/>
      <c r="AL82" s="556"/>
      <c r="AM82" s="556"/>
      <c r="AN82" s="521"/>
      <c r="AO82" s="521"/>
      <c r="AP82" s="521"/>
      <c r="AQ82" s="561"/>
      <c r="AR82" s="521"/>
      <c r="AS82" s="521"/>
      <c r="AT82" s="521"/>
      <c r="AU82" s="521"/>
      <c r="AV82" s="521"/>
      <c r="AW82" s="521"/>
      <c r="AX82" s="521"/>
      <c r="AY82" s="521"/>
      <c r="AZ82" s="521"/>
      <c r="BA82" s="521"/>
      <c r="BB82" s="521"/>
      <c r="BC82" s="521"/>
      <c r="BD82" s="521"/>
      <c r="BE82" s="521"/>
      <c r="BF82" s="521"/>
      <c r="BG82" s="521"/>
      <c r="BH82" s="521"/>
      <c r="BI82" s="521"/>
      <c r="BJ82" s="521"/>
      <c r="BK82" s="521"/>
      <c r="BL82" s="521"/>
      <c r="BM82" s="521"/>
      <c r="BN82" s="521"/>
      <c r="BO82" s="521"/>
      <c r="BP82" s="521"/>
      <c r="BQ82" s="521"/>
      <c r="BR82" s="521"/>
      <c r="BS82" s="521"/>
      <c r="BT82" s="521"/>
      <c r="BU82" s="521"/>
      <c r="BV82" s="521"/>
      <c r="BW82" s="521"/>
      <c r="BX82" s="521"/>
      <c r="BY82" s="521"/>
      <c r="BZ82" s="521"/>
      <c r="CA82" s="521"/>
      <c r="CB82" s="521"/>
      <c r="CC82" s="521"/>
      <c r="CD82" s="521"/>
      <c r="CE82" s="521"/>
      <c r="CF82" s="521"/>
      <c r="CG82" s="521"/>
      <c r="CH82" s="521"/>
      <c r="CI82" s="521"/>
      <c r="CJ82" s="521"/>
      <c r="CK82" s="521"/>
      <c r="CL82" s="521"/>
    </row>
    <row r="83" spans="2:90" x14ac:dyDescent="0.25">
      <c r="B83" s="521"/>
      <c r="C83" s="562"/>
      <c r="D83" s="562"/>
      <c r="E83" s="643"/>
      <c r="F83" s="562"/>
      <c r="G83" s="562"/>
      <c r="H83" s="562"/>
      <c r="I83" s="562"/>
      <c r="J83" s="562"/>
      <c r="K83" s="562"/>
      <c r="L83" s="562"/>
      <c r="M83" s="562"/>
      <c r="N83" s="562"/>
      <c r="O83" s="562"/>
      <c r="P83" s="562"/>
      <c r="Q83" s="562"/>
      <c r="R83" s="562"/>
      <c r="S83" s="562"/>
      <c r="T83" s="562"/>
      <c r="U83" s="562"/>
      <c r="V83" s="562"/>
      <c r="W83" s="562"/>
      <c r="X83" s="562"/>
      <c r="Y83" s="591"/>
      <c r="Z83" s="591"/>
      <c r="AA83" s="591"/>
      <c r="AB83" s="556"/>
      <c r="AC83" s="556"/>
      <c r="AD83" s="521"/>
      <c r="AE83" s="521"/>
      <c r="AF83" s="521"/>
      <c r="AG83" s="521"/>
      <c r="AH83" s="521"/>
      <c r="AI83" s="521"/>
      <c r="AJ83" s="556"/>
      <c r="AK83" s="556"/>
      <c r="AL83" s="556"/>
      <c r="AM83" s="556"/>
      <c r="AN83" s="521"/>
      <c r="AO83" s="521"/>
      <c r="AP83" s="521"/>
      <c r="AQ83" s="561"/>
      <c r="AR83" s="521"/>
      <c r="AS83" s="521"/>
      <c r="AT83" s="521"/>
      <c r="AU83" s="521"/>
      <c r="AV83" s="521"/>
      <c r="AW83" s="521"/>
      <c r="AX83" s="521"/>
      <c r="AY83" s="521"/>
      <c r="AZ83" s="521"/>
      <c r="BA83" s="521"/>
      <c r="BB83" s="521"/>
      <c r="BC83" s="521"/>
      <c r="BD83" s="521"/>
      <c r="BE83" s="521"/>
      <c r="BF83" s="521"/>
      <c r="BG83" s="521"/>
      <c r="BH83" s="521"/>
      <c r="BI83" s="521"/>
      <c r="BJ83" s="521"/>
      <c r="BK83" s="521"/>
      <c r="BL83" s="521"/>
      <c r="BM83" s="521"/>
      <c r="BN83" s="521"/>
      <c r="BO83" s="521"/>
      <c r="BP83" s="521"/>
      <c r="BQ83" s="521"/>
      <c r="BR83" s="521"/>
      <c r="BS83" s="521"/>
      <c r="BT83" s="521"/>
      <c r="BU83" s="521"/>
      <c r="BV83" s="521"/>
      <c r="BW83" s="521"/>
      <c r="BX83" s="521"/>
      <c r="BY83" s="521"/>
      <c r="BZ83" s="521"/>
      <c r="CA83" s="521"/>
      <c r="CB83" s="521"/>
      <c r="CC83" s="521"/>
      <c r="CD83" s="521"/>
      <c r="CE83" s="521"/>
      <c r="CF83" s="521"/>
      <c r="CG83" s="521"/>
      <c r="CH83" s="521"/>
      <c r="CI83" s="521"/>
      <c r="CJ83" s="521"/>
      <c r="CK83" s="521"/>
      <c r="CL83" s="521"/>
    </row>
    <row r="84" spans="2:90" x14ac:dyDescent="0.25">
      <c r="B84" s="521"/>
      <c r="C84" s="562"/>
      <c r="D84" s="562"/>
      <c r="E84" s="643"/>
      <c r="F84" s="562"/>
      <c r="G84" s="562"/>
      <c r="H84" s="562"/>
      <c r="I84" s="562"/>
      <c r="J84" s="562"/>
      <c r="K84" s="562"/>
      <c r="L84" s="562"/>
      <c r="M84" s="562"/>
      <c r="N84" s="562"/>
      <c r="O84" s="562"/>
      <c r="P84" s="562"/>
      <c r="Q84" s="562"/>
      <c r="R84" s="562"/>
      <c r="S84" s="562"/>
      <c r="T84" s="562"/>
      <c r="U84" s="562"/>
      <c r="V84" s="562"/>
      <c r="W84" s="562"/>
      <c r="X84" s="562"/>
      <c r="Y84" s="591"/>
      <c r="Z84" s="591"/>
      <c r="AA84" s="591"/>
      <c r="AB84" s="556"/>
      <c r="AC84" s="556"/>
      <c r="AD84" s="521"/>
      <c r="AE84" s="521"/>
      <c r="AF84" s="521"/>
      <c r="AG84" s="521"/>
      <c r="AH84" s="521"/>
      <c r="AI84" s="521"/>
      <c r="AJ84" s="556"/>
      <c r="AK84" s="556"/>
      <c r="AL84" s="556"/>
      <c r="AM84" s="556"/>
      <c r="AN84" s="521"/>
      <c r="AO84" s="521"/>
      <c r="AP84" s="521"/>
      <c r="AQ84" s="561"/>
      <c r="AR84" s="521"/>
      <c r="AS84" s="521"/>
      <c r="AT84" s="521"/>
      <c r="AU84" s="521"/>
      <c r="AV84" s="521"/>
      <c r="AW84" s="521"/>
      <c r="AX84" s="521"/>
      <c r="AY84" s="521"/>
      <c r="AZ84" s="521"/>
      <c r="BA84" s="521"/>
      <c r="BB84" s="521"/>
      <c r="BC84" s="521"/>
      <c r="BD84" s="521"/>
      <c r="BE84" s="521"/>
      <c r="BF84" s="521"/>
      <c r="BG84" s="521"/>
      <c r="BH84" s="521"/>
      <c r="BI84" s="521"/>
      <c r="BJ84" s="521"/>
      <c r="BK84" s="521"/>
      <c r="BL84" s="521"/>
      <c r="BM84" s="521"/>
      <c r="BN84" s="521"/>
      <c r="BO84" s="521"/>
      <c r="BP84" s="521"/>
      <c r="BQ84" s="521"/>
      <c r="BR84" s="521"/>
      <c r="BS84" s="521"/>
      <c r="BT84" s="521"/>
      <c r="BU84" s="521"/>
      <c r="BV84" s="521"/>
      <c r="BW84" s="521"/>
      <c r="BX84" s="521"/>
      <c r="BY84" s="521"/>
      <c r="BZ84" s="521"/>
      <c r="CA84" s="521"/>
      <c r="CB84" s="521"/>
      <c r="CC84" s="521"/>
      <c r="CD84" s="521"/>
      <c r="CE84" s="521"/>
      <c r="CF84" s="521"/>
      <c r="CG84" s="521"/>
      <c r="CH84" s="521"/>
      <c r="CI84" s="521"/>
      <c r="CJ84" s="521"/>
      <c r="CK84" s="521"/>
      <c r="CL84" s="521"/>
    </row>
    <row r="85" spans="2:90" x14ac:dyDescent="0.25">
      <c r="B85" s="521"/>
      <c r="C85" s="562"/>
      <c r="D85" s="562"/>
      <c r="E85" s="643"/>
      <c r="F85" s="562"/>
      <c r="G85" s="562"/>
      <c r="H85" s="562"/>
      <c r="I85" s="562"/>
      <c r="J85" s="562"/>
      <c r="K85" s="562"/>
      <c r="L85" s="562"/>
      <c r="M85" s="562"/>
      <c r="N85" s="562"/>
      <c r="O85" s="562"/>
      <c r="P85" s="562"/>
      <c r="Q85" s="562"/>
      <c r="R85" s="562"/>
      <c r="S85" s="562"/>
      <c r="T85" s="562"/>
      <c r="U85" s="562"/>
      <c r="V85" s="562"/>
      <c r="W85" s="562"/>
      <c r="X85" s="562"/>
      <c r="Y85" s="591"/>
      <c r="Z85" s="591"/>
      <c r="AA85" s="591"/>
      <c r="AB85" s="556"/>
      <c r="AC85" s="556"/>
      <c r="AD85" s="521"/>
      <c r="AE85" s="521"/>
      <c r="AF85" s="521"/>
      <c r="AG85" s="521"/>
      <c r="AH85" s="521"/>
      <c r="AI85" s="521"/>
      <c r="AJ85" s="556"/>
      <c r="AK85" s="556"/>
      <c r="AL85" s="556"/>
      <c r="AM85" s="556"/>
      <c r="AN85" s="521"/>
      <c r="AO85" s="521"/>
      <c r="AP85" s="521"/>
      <c r="AQ85" s="561"/>
      <c r="AR85" s="521"/>
      <c r="AS85" s="521"/>
      <c r="AT85" s="521"/>
      <c r="AU85" s="521"/>
      <c r="AV85" s="521"/>
      <c r="AW85" s="521"/>
      <c r="AX85" s="521"/>
      <c r="AY85" s="521"/>
      <c r="AZ85" s="521"/>
      <c r="BA85" s="521"/>
      <c r="BB85" s="521"/>
      <c r="BC85" s="521"/>
      <c r="BD85" s="521"/>
      <c r="BE85" s="521"/>
      <c r="BF85" s="521"/>
      <c r="BG85" s="521"/>
      <c r="BH85" s="521"/>
      <c r="BI85" s="521"/>
      <c r="BJ85" s="521"/>
      <c r="BK85" s="521"/>
      <c r="BL85" s="521"/>
      <c r="BM85" s="521"/>
      <c r="BN85" s="521"/>
      <c r="BO85" s="521"/>
      <c r="BP85" s="521"/>
      <c r="BQ85" s="521"/>
      <c r="BR85" s="521"/>
      <c r="BS85" s="521"/>
      <c r="BT85" s="521"/>
      <c r="BU85" s="521"/>
      <c r="BV85" s="521"/>
      <c r="BW85" s="521"/>
      <c r="BX85" s="521"/>
      <c r="BY85" s="521"/>
      <c r="BZ85" s="521"/>
      <c r="CA85" s="521"/>
      <c r="CB85" s="521"/>
      <c r="CC85" s="521"/>
      <c r="CD85" s="521"/>
      <c r="CE85" s="521"/>
      <c r="CF85" s="521"/>
      <c r="CG85" s="521"/>
      <c r="CH85" s="521"/>
      <c r="CI85" s="521"/>
      <c r="CJ85" s="521"/>
      <c r="CK85" s="521"/>
      <c r="CL85" s="521"/>
    </row>
    <row r="86" spans="2:90" x14ac:dyDescent="0.25">
      <c r="B86" s="521"/>
      <c r="C86" s="562"/>
      <c r="D86" s="562"/>
      <c r="E86" s="643"/>
      <c r="F86" s="562"/>
      <c r="G86" s="562"/>
      <c r="H86" s="562"/>
      <c r="I86" s="562"/>
      <c r="J86" s="562"/>
      <c r="K86" s="562"/>
      <c r="L86" s="562"/>
      <c r="M86" s="562"/>
      <c r="N86" s="562"/>
      <c r="O86" s="562"/>
      <c r="P86" s="562"/>
      <c r="Q86" s="562"/>
      <c r="R86" s="562"/>
      <c r="S86" s="562"/>
      <c r="T86" s="562"/>
      <c r="U86" s="562"/>
      <c r="V86" s="562"/>
      <c r="W86" s="562"/>
      <c r="X86" s="562"/>
      <c r="Y86" s="591"/>
      <c r="Z86" s="591"/>
      <c r="AA86" s="591"/>
      <c r="AB86" s="556"/>
      <c r="AC86" s="556"/>
      <c r="AD86" s="521"/>
      <c r="AE86" s="521"/>
      <c r="AF86" s="521"/>
      <c r="AG86" s="521"/>
      <c r="AH86" s="521"/>
      <c r="AI86" s="521"/>
      <c r="AJ86" s="556"/>
      <c r="AK86" s="556"/>
      <c r="AL86" s="556"/>
      <c r="AM86" s="556"/>
      <c r="AN86" s="521"/>
      <c r="AO86" s="521"/>
      <c r="AP86" s="521"/>
      <c r="AQ86" s="561"/>
      <c r="AR86" s="521"/>
      <c r="AS86" s="521"/>
      <c r="AT86" s="521"/>
      <c r="AU86" s="521"/>
      <c r="AV86" s="521"/>
      <c r="AW86" s="521"/>
      <c r="AX86" s="521"/>
      <c r="AY86" s="521"/>
      <c r="AZ86" s="521"/>
      <c r="BA86" s="521"/>
      <c r="BB86" s="521"/>
      <c r="BC86" s="521"/>
      <c r="BD86" s="521"/>
      <c r="BE86" s="521"/>
      <c r="BF86" s="521"/>
      <c r="BG86" s="521"/>
      <c r="BH86" s="521"/>
      <c r="BI86" s="521"/>
      <c r="BJ86" s="521"/>
      <c r="BK86" s="521"/>
      <c r="BL86" s="521"/>
      <c r="BM86" s="521"/>
      <c r="BN86" s="521"/>
      <c r="BO86" s="521"/>
      <c r="BP86" s="521"/>
      <c r="BQ86" s="521"/>
      <c r="BR86" s="521"/>
      <c r="BS86" s="521"/>
      <c r="BT86" s="521"/>
      <c r="BU86" s="521"/>
      <c r="BV86" s="521"/>
      <c r="BW86" s="521"/>
      <c r="BX86" s="521"/>
      <c r="BY86" s="521"/>
      <c r="BZ86" s="521"/>
      <c r="CA86" s="521"/>
      <c r="CB86" s="521"/>
      <c r="CC86" s="521"/>
      <c r="CD86" s="521"/>
      <c r="CE86" s="521"/>
      <c r="CF86" s="521"/>
      <c r="CG86" s="521"/>
      <c r="CH86" s="521"/>
      <c r="CI86" s="521"/>
      <c r="CJ86" s="521"/>
      <c r="CK86" s="521"/>
      <c r="CL86" s="521"/>
    </row>
    <row r="87" spans="2:90" x14ac:dyDescent="0.25">
      <c r="B87" s="521"/>
      <c r="C87" s="562"/>
      <c r="D87" s="562"/>
      <c r="E87" s="643"/>
      <c r="F87" s="562"/>
      <c r="G87" s="562"/>
      <c r="H87" s="562"/>
      <c r="I87" s="562"/>
      <c r="J87" s="562"/>
      <c r="K87" s="562"/>
      <c r="L87" s="562"/>
      <c r="M87" s="562"/>
      <c r="N87" s="562"/>
      <c r="O87" s="562"/>
      <c r="P87" s="562"/>
      <c r="Q87" s="562"/>
      <c r="R87" s="562"/>
      <c r="S87" s="562"/>
      <c r="T87" s="562"/>
      <c r="U87" s="562"/>
      <c r="V87" s="562"/>
      <c r="W87" s="562"/>
      <c r="X87" s="562"/>
      <c r="Y87" s="591"/>
      <c r="Z87" s="591"/>
      <c r="AA87" s="591"/>
      <c r="AB87" s="556"/>
      <c r="AC87" s="556"/>
      <c r="AD87" s="521"/>
      <c r="AE87" s="521"/>
      <c r="AF87" s="521"/>
      <c r="AG87" s="521"/>
      <c r="AH87" s="521"/>
      <c r="AI87" s="521"/>
      <c r="AJ87" s="556"/>
      <c r="AK87" s="556"/>
      <c r="AL87" s="556"/>
      <c r="AM87" s="556"/>
      <c r="AN87" s="521"/>
      <c r="AO87" s="521"/>
      <c r="AP87" s="521"/>
      <c r="AQ87" s="561"/>
      <c r="AR87" s="521"/>
      <c r="AS87" s="521"/>
      <c r="AT87" s="521"/>
      <c r="AU87" s="521"/>
      <c r="AV87" s="521"/>
      <c r="AW87" s="521"/>
      <c r="AX87" s="521"/>
      <c r="AY87" s="521"/>
      <c r="AZ87" s="521"/>
      <c r="BA87" s="521"/>
      <c r="BB87" s="521"/>
      <c r="BC87" s="521"/>
      <c r="BD87" s="521"/>
      <c r="BE87" s="521"/>
      <c r="BF87" s="521"/>
      <c r="BG87" s="521"/>
      <c r="BH87" s="521"/>
      <c r="BI87" s="521"/>
      <c r="BJ87" s="521"/>
      <c r="BK87" s="521"/>
      <c r="BL87" s="521"/>
      <c r="BM87" s="521"/>
      <c r="BN87" s="521"/>
      <c r="BO87" s="521"/>
      <c r="BP87" s="521"/>
      <c r="BQ87" s="521"/>
      <c r="BR87" s="521"/>
      <c r="BS87" s="521"/>
      <c r="BT87" s="521"/>
      <c r="BU87" s="521"/>
      <c r="BV87" s="521"/>
      <c r="BW87" s="521"/>
      <c r="BX87" s="521"/>
      <c r="BY87" s="521"/>
      <c r="BZ87" s="521"/>
      <c r="CA87" s="521"/>
      <c r="CB87" s="521"/>
      <c r="CC87" s="521"/>
      <c r="CD87" s="521"/>
      <c r="CE87" s="521"/>
      <c r="CF87" s="521"/>
      <c r="CG87" s="521"/>
      <c r="CH87" s="521"/>
      <c r="CI87" s="521"/>
      <c r="CJ87" s="521"/>
      <c r="CK87" s="521"/>
      <c r="CL87" s="521"/>
    </row>
    <row r="88" spans="2:90" x14ac:dyDescent="0.25">
      <c r="B88" s="521"/>
      <c r="C88" s="562"/>
      <c r="D88" s="562"/>
      <c r="E88" s="643"/>
      <c r="F88" s="562"/>
      <c r="G88" s="562"/>
      <c r="H88" s="562"/>
      <c r="I88" s="562"/>
      <c r="J88" s="562"/>
      <c r="K88" s="562"/>
      <c r="L88" s="562"/>
      <c r="M88" s="562"/>
      <c r="N88" s="562"/>
      <c r="O88" s="562"/>
      <c r="P88" s="562"/>
      <c r="Q88" s="562"/>
      <c r="R88" s="562"/>
      <c r="S88" s="562"/>
      <c r="T88" s="562"/>
      <c r="U88" s="562"/>
      <c r="V88" s="562"/>
      <c r="W88" s="562"/>
      <c r="X88" s="562"/>
      <c r="Y88" s="591"/>
      <c r="Z88" s="591"/>
      <c r="AA88" s="591"/>
      <c r="AB88" s="556"/>
      <c r="AC88" s="556"/>
      <c r="AD88" s="521"/>
      <c r="AE88" s="521"/>
      <c r="AF88" s="521"/>
      <c r="AG88" s="521"/>
      <c r="AH88" s="521"/>
      <c r="AI88" s="521"/>
      <c r="AJ88" s="556"/>
      <c r="AK88" s="556"/>
      <c r="AL88" s="556"/>
      <c r="AM88" s="556"/>
      <c r="AN88" s="521"/>
      <c r="AO88" s="521"/>
      <c r="AP88" s="521"/>
      <c r="AQ88" s="561"/>
      <c r="AR88" s="521"/>
      <c r="AS88" s="521"/>
      <c r="AT88" s="521"/>
      <c r="AU88" s="521"/>
      <c r="AV88" s="521"/>
      <c r="AW88" s="521"/>
      <c r="AX88" s="521"/>
      <c r="AY88" s="521"/>
      <c r="AZ88" s="521"/>
      <c r="BA88" s="521"/>
      <c r="BB88" s="521"/>
      <c r="BC88" s="521"/>
      <c r="BD88" s="521"/>
      <c r="BE88" s="521"/>
      <c r="BF88" s="521"/>
      <c r="BG88" s="521"/>
      <c r="BH88" s="521"/>
      <c r="BI88" s="521"/>
      <c r="BJ88" s="521"/>
      <c r="BK88" s="521"/>
      <c r="BL88" s="521"/>
      <c r="BM88" s="521"/>
      <c r="BN88" s="521"/>
      <c r="BO88" s="521"/>
      <c r="BP88" s="521"/>
      <c r="BQ88" s="521"/>
      <c r="BR88" s="521"/>
      <c r="BS88" s="521"/>
      <c r="BT88" s="521"/>
      <c r="BU88" s="521"/>
      <c r="BV88" s="521"/>
      <c r="BW88" s="521"/>
      <c r="BX88" s="521"/>
      <c r="BY88" s="521"/>
      <c r="BZ88" s="521"/>
      <c r="CA88" s="521"/>
      <c r="CB88" s="521"/>
      <c r="CC88" s="521"/>
      <c r="CD88" s="521"/>
      <c r="CE88" s="521"/>
      <c r="CF88" s="521"/>
      <c r="CG88" s="521"/>
      <c r="CH88" s="521"/>
      <c r="CI88" s="521"/>
      <c r="CJ88" s="521"/>
      <c r="CK88" s="521"/>
      <c r="CL88" s="521"/>
    </row>
    <row r="89" spans="2:90" x14ac:dyDescent="0.25">
      <c r="B89" s="521"/>
      <c r="C89" s="562"/>
      <c r="D89" s="562"/>
      <c r="E89" s="643"/>
      <c r="F89" s="562"/>
      <c r="G89" s="562"/>
      <c r="H89" s="562"/>
      <c r="I89" s="562"/>
      <c r="J89" s="562"/>
      <c r="K89" s="562"/>
      <c r="L89" s="562"/>
      <c r="M89" s="562"/>
      <c r="N89" s="562"/>
      <c r="O89" s="562"/>
      <c r="P89" s="562"/>
      <c r="Q89" s="562"/>
      <c r="R89" s="562"/>
      <c r="S89" s="562"/>
      <c r="T89" s="562"/>
      <c r="U89" s="562"/>
      <c r="V89" s="562"/>
      <c r="W89" s="562"/>
      <c r="X89" s="562"/>
      <c r="Y89" s="591"/>
      <c r="Z89" s="591"/>
      <c r="AA89" s="591"/>
      <c r="AB89" s="556"/>
      <c r="AC89" s="556"/>
      <c r="AD89" s="521"/>
      <c r="AE89" s="521"/>
      <c r="AF89" s="521"/>
      <c r="AG89" s="521"/>
      <c r="AH89" s="521"/>
      <c r="AI89" s="521"/>
      <c r="AJ89" s="556"/>
      <c r="AK89" s="556"/>
      <c r="AL89" s="556"/>
      <c r="AM89" s="556"/>
      <c r="AN89" s="521"/>
      <c r="AO89" s="521"/>
      <c r="AP89" s="521"/>
      <c r="AQ89" s="561"/>
      <c r="AR89" s="521"/>
      <c r="AS89" s="521"/>
      <c r="AT89" s="521"/>
      <c r="AU89" s="521"/>
      <c r="AV89" s="521"/>
      <c r="AW89" s="521"/>
      <c r="AX89" s="521"/>
      <c r="AY89" s="521"/>
      <c r="AZ89" s="521"/>
      <c r="BA89" s="521"/>
      <c r="BB89" s="521"/>
      <c r="BC89" s="521"/>
      <c r="BD89" s="521"/>
      <c r="BE89" s="521"/>
      <c r="BF89" s="521"/>
      <c r="BG89" s="521"/>
      <c r="BH89" s="521"/>
      <c r="BI89" s="521"/>
      <c r="BJ89" s="521"/>
      <c r="BK89" s="521"/>
      <c r="BL89" s="521"/>
      <c r="BM89" s="521"/>
      <c r="BN89" s="521"/>
      <c r="BO89" s="521"/>
      <c r="BP89" s="521"/>
      <c r="BQ89" s="521"/>
      <c r="BR89" s="521"/>
      <c r="BS89" s="521"/>
      <c r="BT89" s="521"/>
      <c r="BU89" s="521"/>
      <c r="BV89" s="521"/>
      <c r="BW89" s="521"/>
      <c r="BX89" s="521"/>
      <c r="BY89" s="521"/>
      <c r="BZ89" s="521"/>
      <c r="CA89" s="521"/>
      <c r="CB89" s="521"/>
      <c r="CC89" s="521"/>
      <c r="CD89" s="521"/>
      <c r="CE89" s="521"/>
      <c r="CF89" s="521"/>
      <c r="CG89" s="521"/>
      <c r="CH89" s="521"/>
      <c r="CI89" s="521"/>
      <c r="CJ89" s="521"/>
      <c r="CK89" s="521"/>
      <c r="CL89" s="521"/>
    </row>
    <row r="90" spans="2:90" x14ac:dyDescent="0.25">
      <c r="B90" s="521"/>
      <c r="C90" s="562"/>
      <c r="D90" s="562"/>
      <c r="E90" s="643"/>
      <c r="F90" s="562"/>
      <c r="G90" s="562"/>
      <c r="H90" s="562"/>
      <c r="I90" s="562"/>
      <c r="J90" s="562"/>
      <c r="K90" s="562"/>
      <c r="L90" s="562"/>
      <c r="M90" s="562"/>
      <c r="N90" s="562"/>
      <c r="O90" s="562"/>
      <c r="P90" s="562"/>
      <c r="Q90" s="562"/>
      <c r="R90" s="562"/>
      <c r="S90" s="562"/>
      <c r="T90" s="562"/>
      <c r="U90" s="562"/>
      <c r="V90" s="562"/>
      <c r="W90" s="562"/>
      <c r="X90" s="562"/>
      <c r="Y90" s="591"/>
      <c r="Z90" s="591"/>
      <c r="AA90" s="591"/>
      <c r="AB90" s="556"/>
      <c r="AC90" s="556"/>
      <c r="AD90" s="521"/>
      <c r="AE90" s="521"/>
      <c r="AF90" s="521"/>
      <c r="AG90" s="521"/>
      <c r="AH90" s="521"/>
      <c r="AI90" s="521"/>
      <c r="AJ90" s="556"/>
      <c r="AK90" s="556"/>
      <c r="AL90" s="556"/>
      <c r="AM90" s="556"/>
      <c r="AN90" s="521"/>
      <c r="AO90" s="521"/>
      <c r="AP90" s="521"/>
      <c r="AQ90" s="561"/>
      <c r="AR90" s="521"/>
      <c r="AS90" s="521"/>
      <c r="AT90" s="521"/>
      <c r="AU90" s="521"/>
      <c r="AV90" s="521"/>
      <c r="AW90" s="521"/>
      <c r="AX90" s="521"/>
      <c r="AY90" s="521"/>
      <c r="AZ90" s="521"/>
      <c r="BA90" s="521"/>
      <c r="BB90" s="521"/>
      <c r="BC90" s="521"/>
      <c r="BD90" s="521"/>
      <c r="BE90" s="521"/>
      <c r="BF90" s="521"/>
      <c r="BG90" s="521"/>
      <c r="BH90" s="521"/>
      <c r="BI90" s="521"/>
      <c r="BJ90" s="521"/>
      <c r="BK90" s="521"/>
      <c r="BL90" s="521"/>
      <c r="BM90" s="521"/>
      <c r="BN90" s="521"/>
      <c r="BO90" s="521"/>
      <c r="BP90" s="521"/>
      <c r="BQ90" s="521"/>
      <c r="BR90" s="521"/>
      <c r="BS90" s="521"/>
      <c r="BT90" s="521"/>
      <c r="BU90" s="521"/>
      <c r="BV90" s="521"/>
      <c r="BW90" s="521"/>
      <c r="BX90" s="521"/>
      <c r="BY90" s="521"/>
      <c r="BZ90" s="521"/>
      <c r="CA90" s="521"/>
      <c r="CB90" s="521"/>
      <c r="CC90" s="521"/>
      <c r="CD90" s="521"/>
      <c r="CE90" s="521"/>
      <c r="CF90" s="521"/>
      <c r="CG90" s="521"/>
      <c r="CH90" s="521"/>
      <c r="CI90" s="521"/>
      <c r="CJ90" s="521"/>
      <c r="CK90" s="521"/>
      <c r="CL90" s="521"/>
    </row>
    <row r="91" spans="2:90" x14ac:dyDescent="0.25">
      <c r="B91" s="521"/>
      <c r="C91" s="562"/>
      <c r="D91" s="562"/>
      <c r="E91" s="643"/>
      <c r="F91" s="562"/>
      <c r="G91" s="562"/>
      <c r="H91" s="562"/>
      <c r="I91" s="562"/>
      <c r="J91" s="562"/>
      <c r="K91" s="562"/>
      <c r="L91" s="562"/>
      <c r="M91" s="562"/>
      <c r="N91" s="562"/>
      <c r="O91" s="562"/>
      <c r="P91" s="562"/>
      <c r="Q91" s="562"/>
      <c r="R91" s="562"/>
      <c r="S91" s="562"/>
      <c r="T91" s="562"/>
      <c r="U91" s="562"/>
      <c r="V91" s="562"/>
      <c r="W91" s="562"/>
      <c r="X91" s="562"/>
      <c r="Y91" s="591"/>
      <c r="Z91" s="591"/>
      <c r="AA91" s="591"/>
      <c r="AB91" s="556"/>
      <c r="AC91" s="556"/>
      <c r="AD91" s="521"/>
      <c r="AE91" s="521"/>
      <c r="AF91" s="521"/>
      <c r="AG91" s="521"/>
      <c r="AH91" s="521"/>
      <c r="AI91" s="521"/>
      <c r="AJ91" s="556"/>
      <c r="AK91" s="556"/>
      <c r="AL91" s="556"/>
      <c r="AM91" s="556"/>
      <c r="AN91" s="521"/>
      <c r="AO91" s="521"/>
      <c r="AP91" s="521"/>
      <c r="AQ91" s="561"/>
      <c r="AR91" s="521"/>
      <c r="AS91" s="521"/>
      <c r="AT91" s="521"/>
      <c r="AU91" s="521"/>
      <c r="AV91" s="521"/>
      <c r="AW91" s="521"/>
      <c r="AX91" s="521"/>
      <c r="AY91" s="521"/>
      <c r="AZ91" s="521"/>
      <c r="BA91" s="521"/>
      <c r="BB91" s="521"/>
      <c r="BC91" s="521"/>
      <c r="BD91" s="521"/>
      <c r="BE91" s="521"/>
      <c r="BF91" s="521"/>
      <c r="BG91" s="521"/>
      <c r="BH91" s="521"/>
      <c r="BI91" s="521"/>
      <c r="BJ91" s="521"/>
      <c r="BK91" s="521"/>
      <c r="BL91" s="521"/>
      <c r="BM91" s="521"/>
      <c r="BN91" s="521"/>
      <c r="BO91" s="521"/>
      <c r="BP91" s="521"/>
      <c r="BQ91" s="521"/>
      <c r="BR91" s="521"/>
      <c r="BS91" s="521"/>
      <c r="BT91" s="521"/>
      <c r="BU91" s="521"/>
      <c r="BV91" s="521"/>
      <c r="BW91" s="521"/>
      <c r="BX91" s="521"/>
      <c r="BY91" s="521"/>
      <c r="BZ91" s="521"/>
      <c r="CA91" s="521"/>
      <c r="CB91" s="521"/>
      <c r="CC91" s="521"/>
      <c r="CD91" s="521"/>
      <c r="CE91" s="521"/>
      <c r="CF91" s="521"/>
      <c r="CG91" s="521"/>
      <c r="CH91" s="521"/>
      <c r="CI91" s="521"/>
      <c r="CJ91" s="521"/>
      <c r="CK91" s="521"/>
      <c r="CL91" s="521"/>
    </row>
    <row r="92" spans="2:90" x14ac:dyDescent="0.25">
      <c r="B92" s="521"/>
      <c r="C92" s="562"/>
      <c r="D92" s="562"/>
      <c r="E92" s="643"/>
      <c r="F92" s="562"/>
      <c r="G92" s="562"/>
      <c r="H92" s="562"/>
      <c r="I92" s="562"/>
      <c r="J92" s="562"/>
      <c r="K92" s="562"/>
      <c r="L92" s="562"/>
      <c r="M92" s="562"/>
      <c r="N92" s="562"/>
      <c r="O92" s="562"/>
      <c r="P92" s="562"/>
      <c r="Q92" s="562"/>
      <c r="R92" s="562"/>
      <c r="S92" s="562"/>
      <c r="T92" s="562"/>
      <c r="U92" s="562"/>
      <c r="V92" s="562"/>
      <c r="W92" s="562"/>
      <c r="X92" s="562"/>
      <c r="Y92" s="591"/>
      <c r="Z92" s="591"/>
      <c r="AA92" s="591"/>
      <c r="AB92" s="556"/>
      <c r="AC92" s="556"/>
      <c r="AD92" s="521"/>
      <c r="AE92" s="521"/>
      <c r="AF92" s="521"/>
      <c r="AG92" s="521"/>
      <c r="AH92" s="521"/>
      <c r="AI92" s="521"/>
      <c r="AJ92" s="556"/>
      <c r="AK92" s="556"/>
      <c r="AL92" s="556"/>
      <c r="AM92" s="556"/>
      <c r="AN92" s="521"/>
      <c r="AO92" s="521"/>
      <c r="AP92" s="521"/>
      <c r="AQ92" s="561"/>
      <c r="AR92" s="521"/>
      <c r="AS92" s="521"/>
      <c r="AT92" s="521"/>
      <c r="AU92" s="521"/>
      <c r="AV92" s="521"/>
      <c r="AW92" s="521"/>
      <c r="AX92" s="521"/>
      <c r="AY92" s="521"/>
      <c r="AZ92" s="521"/>
      <c r="BA92" s="521"/>
      <c r="BB92" s="521"/>
      <c r="BC92" s="521"/>
      <c r="BD92" s="521"/>
      <c r="BE92" s="521"/>
      <c r="BF92" s="521"/>
      <c r="BG92" s="521"/>
      <c r="BH92" s="521"/>
      <c r="BI92" s="521"/>
      <c r="BJ92" s="521"/>
      <c r="BK92" s="521"/>
      <c r="BL92" s="521"/>
      <c r="BM92" s="521"/>
      <c r="BN92" s="521"/>
      <c r="BO92" s="521"/>
      <c r="BP92" s="521"/>
      <c r="BQ92" s="521"/>
      <c r="BR92" s="521"/>
      <c r="BS92" s="521"/>
      <c r="BT92" s="521"/>
      <c r="BU92" s="521"/>
      <c r="BV92" s="521"/>
      <c r="BW92" s="521"/>
      <c r="BX92" s="521"/>
      <c r="BY92" s="521"/>
      <c r="BZ92" s="521"/>
      <c r="CA92" s="521"/>
      <c r="CB92" s="521"/>
      <c r="CC92" s="521"/>
      <c r="CD92" s="521"/>
      <c r="CE92" s="521"/>
      <c r="CF92" s="521"/>
      <c r="CG92" s="521"/>
      <c r="CH92" s="521"/>
      <c r="CI92" s="521"/>
      <c r="CJ92" s="521"/>
      <c r="CK92" s="521"/>
      <c r="CL92" s="521"/>
    </row>
    <row r="93" spans="2:90" x14ac:dyDescent="0.25">
      <c r="B93" s="521"/>
      <c r="C93" s="562"/>
      <c r="D93" s="562"/>
      <c r="E93" s="643"/>
      <c r="F93" s="562"/>
      <c r="G93" s="562"/>
      <c r="H93" s="562"/>
      <c r="I93" s="562"/>
      <c r="J93" s="562"/>
      <c r="K93" s="562"/>
      <c r="L93" s="562"/>
      <c r="M93" s="562"/>
      <c r="N93" s="562"/>
      <c r="O93" s="562"/>
      <c r="P93" s="562"/>
      <c r="Q93" s="562"/>
      <c r="R93" s="562"/>
      <c r="S93" s="562"/>
      <c r="T93" s="562"/>
      <c r="U93" s="562"/>
      <c r="V93" s="562"/>
      <c r="W93" s="562"/>
      <c r="X93" s="562"/>
      <c r="Y93" s="591"/>
      <c r="Z93" s="591"/>
      <c r="AA93" s="591"/>
      <c r="AB93" s="556"/>
      <c r="AC93" s="556"/>
      <c r="AD93" s="521"/>
      <c r="AE93" s="521"/>
      <c r="AF93" s="521"/>
      <c r="AG93" s="521"/>
      <c r="AH93" s="521"/>
      <c r="AI93" s="521"/>
      <c r="AJ93" s="556"/>
      <c r="AK93" s="556"/>
      <c r="AL93" s="556"/>
      <c r="AM93" s="556"/>
      <c r="AN93" s="521"/>
      <c r="AO93" s="521"/>
      <c r="AP93" s="521"/>
      <c r="AQ93" s="561"/>
      <c r="AR93" s="521"/>
      <c r="AS93" s="521"/>
      <c r="AT93" s="521"/>
      <c r="AU93" s="521"/>
      <c r="AV93" s="521"/>
      <c r="AW93" s="521"/>
      <c r="AX93" s="521"/>
      <c r="AY93" s="521"/>
      <c r="AZ93" s="521"/>
      <c r="BA93" s="521"/>
      <c r="BB93" s="521"/>
      <c r="BC93" s="521"/>
      <c r="BD93" s="521"/>
      <c r="BE93" s="521"/>
      <c r="BF93" s="521"/>
      <c r="BG93" s="521"/>
      <c r="BH93" s="521"/>
      <c r="BI93" s="521"/>
      <c r="BJ93" s="521"/>
      <c r="BK93" s="521"/>
      <c r="BL93" s="521"/>
      <c r="BM93" s="521"/>
      <c r="BN93" s="521"/>
      <c r="BO93" s="521"/>
      <c r="BP93" s="521"/>
      <c r="BQ93" s="521"/>
      <c r="BR93" s="521"/>
      <c r="BS93" s="521"/>
      <c r="BT93" s="521"/>
      <c r="BU93" s="521"/>
      <c r="BV93" s="521"/>
      <c r="BW93" s="521"/>
      <c r="BX93" s="521"/>
      <c r="BY93" s="521"/>
      <c r="BZ93" s="521"/>
      <c r="CA93" s="521"/>
      <c r="CB93" s="521"/>
      <c r="CC93" s="521"/>
      <c r="CD93" s="521"/>
      <c r="CE93" s="521"/>
      <c r="CF93" s="521"/>
      <c r="CG93" s="521"/>
      <c r="CH93" s="521"/>
      <c r="CI93" s="521"/>
      <c r="CJ93" s="521"/>
      <c r="CK93" s="521"/>
      <c r="CL93" s="521"/>
    </row>
    <row r="94" spans="2:90" x14ac:dyDescent="0.25">
      <c r="B94" s="521"/>
      <c r="C94" s="562"/>
      <c r="D94" s="562"/>
      <c r="E94" s="643"/>
      <c r="F94" s="562"/>
      <c r="G94" s="562"/>
      <c r="H94" s="562"/>
      <c r="I94" s="562"/>
      <c r="J94" s="562"/>
      <c r="K94" s="562"/>
      <c r="L94" s="562"/>
      <c r="M94" s="562"/>
      <c r="N94" s="562"/>
      <c r="O94" s="562"/>
      <c r="P94" s="562"/>
      <c r="Q94" s="562"/>
      <c r="R94" s="562"/>
      <c r="S94" s="562"/>
      <c r="T94" s="562"/>
      <c r="U94" s="562"/>
      <c r="V94" s="562"/>
      <c r="W94" s="562"/>
      <c r="X94" s="562"/>
      <c r="Y94" s="591"/>
      <c r="Z94" s="591"/>
      <c r="AA94" s="591"/>
      <c r="AB94" s="556"/>
      <c r="AC94" s="556"/>
      <c r="AD94" s="521"/>
      <c r="AE94" s="521"/>
      <c r="AF94" s="521"/>
      <c r="AG94" s="521"/>
      <c r="AH94" s="521"/>
      <c r="AI94" s="521"/>
      <c r="AJ94" s="556"/>
      <c r="AK94" s="556"/>
      <c r="AL94" s="556"/>
      <c r="AM94" s="556"/>
      <c r="AN94" s="521"/>
      <c r="AO94" s="521"/>
      <c r="AP94" s="521"/>
      <c r="AQ94" s="561"/>
      <c r="AR94" s="521"/>
      <c r="AS94" s="521"/>
      <c r="AT94" s="521"/>
      <c r="AU94" s="521"/>
      <c r="AV94" s="521"/>
      <c r="AW94" s="521"/>
      <c r="AX94" s="521"/>
      <c r="AY94" s="521"/>
      <c r="AZ94" s="521"/>
      <c r="BA94" s="521"/>
      <c r="BB94" s="521"/>
      <c r="BC94" s="521"/>
      <c r="BD94" s="521"/>
      <c r="BE94" s="521"/>
      <c r="BF94" s="521"/>
      <c r="BG94" s="521"/>
      <c r="BH94" s="521"/>
      <c r="BI94" s="521"/>
      <c r="BJ94" s="521"/>
      <c r="BK94" s="521"/>
      <c r="BL94" s="521"/>
      <c r="BM94" s="521"/>
      <c r="BN94" s="521"/>
      <c r="BO94" s="521"/>
      <c r="BP94" s="521"/>
      <c r="BQ94" s="521"/>
      <c r="BR94" s="521"/>
      <c r="BS94" s="521"/>
      <c r="BT94" s="521"/>
      <c r="BU94" s="521"/>
      <c r="BV94" s="521"/>
      <c r="BW94" s="521"/>
      <c r="BX94" s="521"/>
      <c r="BY94" s="521"/>
      <c r="BZ94" s="521"/>
      <c r="CA94" s="521"/>
      <c r="CB94" s="521"/>
      <c r="CC94" s="521"/>
      <c r="CD94" s="521"/>
      <c r="CE94" s="521"/>
      <c r="CF94" s="521"/>
      <c r="CG94" s="521"/>
      <c r="CH94" s="521"/>
      <c r="CI94" s="521"/>
      <c r="CJ94" s="521"/>
      <c r="CK94" s="521"/>
      <c r="CL94" s="521"/>
    </row>
    <row r="95" spans="2:90" x14ac:dyDescent="0.25">
      <c r="B95" s="521"/>
      <c r="C95" s="562"/>
      <c r="D95" s="562"/>
      <c r="E95" s="643"/>
      <c r="F95" s="562"/>
      <c r="G95" s="562"/>
      <c r="H95" s="562"/>
      <c r="I95" s="562"/>
      <c r="J95" s="562"/>
      <c r="K95" s="562"/>
      <c r="L95" s="562"/>
      <c r="M95" s="562"/>
      <c r="N95" s="562"/>
      <c r="O95" s="562"/>
      <c r="P95" s="562"/>
      <c r="Q95" s="562"/>
      <c r="R95" s="562"/>
      <c r="S95" s="562"/>
      <c r="T95" s="562"/>
      <c r="U95" s="562"/>
      <c r="V95" s="562"/>
      <c r="W95" s="562"/>
      <c r="X95" s="562"/>
      <c r="Y95" s="591"/>
      <c r="Z95" s="591"/>
      <c r="AA95" s="591"/>
      <c r="AB95" s="556"/>
      <c r="AC95" s="556"/>
      <c r="AD95" s="521"/>
      <c r="AE95" s="521"/>
      <c r="AF95" s="521"/>
      <c r="AG95" s="521"/>
      <c r="AH95" s="521"/>
      <c r="AI95" s="521"/>
      <c r="AJ95" s="556"/>
      <c r="AK95" s="556"/>
      <c r="AL95" s="556"/>
      <c r="AM95" s="556"/>
      <c r="AN95" s="521"/>
      <c r="AO95" s="521"/>
      <c r="AP95" s="521"/>
      <c r="AQ95" s="561"/>
      <c r="AR95" s="521"/>
      <c r="AS95" s="521"/>
      <c r="AT95" s="521"/>
      <c r="AU95" s="521"/>
      <c r="AV95" s="521"/>
      <c r="AW95" s="521"/>
      <c r="AX95" s="521"/>
      <c r="AY95" s="521"/>
      <c r="AZ95" s="521"/>
      <c r="BA95" s="521"/>
      <c r="BB95" s="521"/>
      <c r="BC95" s="521"/>
      <c r="BD95" s="521"/>
      <c r="BE95" s="521"/>
      <c r="BF95" s="521"/>
      <c r="BG95" s="521"/>
      <c r="BH95" s="521"/>
      <c r="BI95" s="521"/>
      <c r="BJ95" s="521"/>
      <c r="BK95" s="521"/>
      <c r="BL95" s="521"/>
      <c r="BM95" s="521"/>
      <c r="BN95" s="521"/>
      <c r="BO95" s="521"/>
      <c r="BP95" s="521"/>
      <c r="BQ95" s="521"/>
      <c r="BR95" s="521"/>
      <c r="BS95" s="521"/>
      <c r="BT95" s="521"/>
      <c r="BU95" s="521"/>
      <c r="BV95" s="521"/>
      <c r="BW95" s="521"/>
      <c r="BX95" s="521"/>
      <c r="BY95" s="521"/>
      <c r="BZ95" s="521"/>
      <c r="CA95" s="521"/>
      <c r="CB95" s="521"/>
      <c r="CC95" s="521"/>
      <c r="CD95" s="521"/>
      <c r="CE95" s="521"/>
      <c r="CF95" s="521"/>
      <c r="CG95" s="521"/>
      <c r="CH95" s="521"/>
      <c r="CI95" s="521"/>
      <c r="CJ95" s="521"/>
      <c r="CK95" s="521"/>
      <c r="CL95" s="521"/>
    </row>
    <row r="96" spans="2:90" x14ac:dyDescent="0.25">
      <c r="B96" s="521"/>
      <c r="C96" s="562"/>
      <c r="D96" s="562"/>
      <c r="E96" s="643"/>
      <c r="F96" s="562"/>
      <c r="G96" s="562"/>
      <c r="H96" s="562"/>
      <c r="I96" s="562"/>
      <c r="J96" s="562"/>
      <c r="K96" s="562"/>
      <c r="L96" s="562"/>
      <c r="M96" s="562"/>
      <c r="N96" s="562"/>
      <c r="O96" s="562"/>
      <c r="P96" s="562"/>
      <c r="Q96" s="562"/>
      <c r="R96" s="562"/>
      <c r="S96" s="562"/>
      <c r="T96" s="562"/>
      <c r="U96" s="562"/>
      <c r="V96" s="562"/>
      <c r="W96" s="562"/>
      <c r="X96" s="562"/>
      <c r="Y96" s="591"/>
      <c r="Z96" s="591"/>
      <c r="AA96" s="591"/>
      <c r="AB96" s="556"/>
      <c r="AC96" s="556"/>
      <c r="AD96" s="521"/>
      <c r="AE96" s="521"/>
      <c r="AF96" s="521"/>
      <c r="AG96" s="521"/>
      <c r="AH96" s="521"/>
      <c r="AI96" s="521"/>
      <c r="AJ96" s="556"/>
      <c r="AK96" s="556"/>
      <c r="AL96" s="556"/>
      <c r="AM96" s="556"/>
      <c r="AN96" s="521"/>
      <c r="AO96" s="521"/>
      <c r="AP96" s="521"/>
      <c r="AQ96" s="561"/>
      <c r="AR96" s="521"/>
      <c r="AS96" s="521"/>
      <c r="AT96" s="521"/>
      <c r="AU96" s="521"/>
      <c r="AV96" s="521"/>
      <c r="AW96" s="521"/>
      <c r="AX96" s="521"/>
      <c r="AY96" s="521"/>
      <c r="AZ96" s="521"/>
      <c r="BA96" s="521"/>
      <c r="BB96" s="521"/>
      <c r="BC96" s="521"/>
      <c r="BD96" s="521"/>
      <c r="BE96" s="521"/>
      <c r="BF96" s="521"/>
      <c r="BG96" s="521"/>
      <c r="BH96" s="521"/>
      <c r="BI96" s="521"/>
      <c r="BJ96" s="521"/>
      <c r="BK96" s="521"/>
      <c r="BL96" s="521"/>
      <c r="BM96" s="521"/>
      <c r="BN96" s="521"/>
      <c r="BO96" s="521"/>
      <c r="BP96" s="521"/>
      <c r="BQ96" s="521"/>
      <c r="BR96" s="521"/>
      <c r="BS96" s="521"/>
      <c r="BT96" s="521"/>
      <c r="BU96" s="521"/>
      <c r="BV96" s="521"/>
      <c r="BW96" s="521"/>
      <c r="BX96" s="521"/>
      <c r="BY96" s="521"/>
      <c r="BZ96" s="521"/>
      <c r="CA96" s="521"/>
      <c r="CB96" s="521"/>
      <c r="CC96" s="521"/>
      <c r="CD96" s="521"/>
      <c r="CE96" s="521"/>
      <c r="CF96" s="521"/>
      <c r="CG96" s="521"/>
      <c r="CH96" s="521"/>
      <c r="CI96" s="521"/>
      <c r="CJ96" s="521"/>
      <c r="CK96" s="521"/>
      <c r="CL96" s="521"/>
    </row>
    <row r="97" spans="2:90" x14ac:dyDescent="0.25">
      <c r="B97" s="521"/>
      <c r="C97" s="562"/>
      <c r="D97" s="562"/>
      <c r="E97" s="643"/>
      <c r="F97" s="562"/>
      <c r="G97" s="562"/>
      <c r="H97" s="562"/>
      <c r="I97" s="562"/>
      <c r="J97" s="562"/>
      <c r="K97" s="562"/>
      <c r="L97" s="562"/>
      <c r="M97" s="562"/>
      <c r="N97" s="562"/>
      <c r="O97" s="562"/>
      <c r="P97" s="562"/>
      <c r="Q97" s="562"/>
      <c r="R97" s="562"/>
      <c r="S97" s="562"/>
      <c r="T97" s="562"/>
      <c r="U97" s="562"/>
      <c r="V97" s="562"/>
      <c r="W97" s="562"/>
      <c r="X97" s="562"/>
      <c r="Y97" s="591"/>
      <c r="Z97" s="591"/>
      <c r="AA97" s="591"/>
      <c r="AB97" s="556"/>
      <c r="AC97" s="556"/>
      <c r="AD97" s="521"/>
      <c r="AE97" s="521"/>
      <c r="AF97" s="521"/>
      <c r="AG97" s="521"/>
      <c r="AH97" s="521"/>
      <c r="AI97" s="521"/>
      <c r="AJ97" s="556"/>
      <c r="AK97" s="556"/>
      <c r="AL97" s="556"/>
      <c r="AM97" s="556"/>
      <c r="AN97" s="521"/>
      <c r="AO97" s="521"/>
      <c r="AP97" s="521"/>
      <c r="AQ97" s="561"/>
      <c r="AR97" s="521"/>
      <c r="AS97" s="521"/>
      <c r="AT97" s="521"/>
      <c r="AU97" s="521"/>
      <c r="AV97" s="521"/>
      <c r="AW97" s="521"/>
      <c r="AX97" s="521"/>
      <c r="AY97" s="521"/>
      <c r="AZ97" s="521"/>
      <c r="BA97" s="521"/>
      <c r="BB97" s="521"/>
      <c r="BC97" s="521"/>
      <c r="BD97" s="521"/>
      <c r="BE97" s="521"/>
      <c r="BF97" s="521"/>
      <c r="BG97" s="521"/>
      <c r="BH97" s="521"/>
      <c r="BI97" s="521"/>
      <c r="BJ97" s="521"/>
      <c r="BK97" s="521"/>
      <c r="BL97" s="521"/>
      <c r="BM97" s="521"/>
      <c r="BN97" s="521"/>
      <c r="BO97" s="521"/>
      <c r="BP97" s="521"/>
      <c r="BQ97" s="521"/>
      <c r="BR97" s="521"/>
      <c r="BS97" s="521"/>
      <c r="BT97" s="521"/>
      <c r="BU97" s="521"/>
      <c r="BV97" s="521"/>
      <c r="BW97" s="521"/>
      <c r="BX97" s="521"/>
      <c r="BY97" s="521"/>
      <c r="BZ97" s="521"/>
      <c r="CA97" s="521"/>
      <c r="CB97" s="521"/>
      <c r="CC97" s="521"/>
      <c r="CD97" s="521"/>
      <c r="CE97" s="521"/>
      <c r="CF97" s="521"/>
      <c r="CG97" s="521"/>
      <c r="CH97" s="521"/>
      <c r="CI97" s="521"/>
      <c r="CJ97" s="521"/>
      <c r="CK97" s="521"/>
      <c r="CL97" s="521"/>
    </row>
    <row r="98" spans="2:90" x14ac:dyDescent="0.25">
      <c r="B98" s="521"/>
      <c r="C98" s="562"/>
      <c r="D98" s="562"/>
      <c r="E98" s="643"/>
      <c r="F98" s="562"/>
      <c r="G98" s="562"/>
      <c r="H98" s="562"/>
      <c r="I98" s="562"/>
      <c r="J98" s="562"/>
      <c r="K98" s="562"/>
      <c r="L98" s="562"/>
      <c r="M98" s="562"/>
      <c r="N98" s="562"/>
      <c r="O98" s="562"/>
      <c r="P98" s="562"/>
      <c r="Q98" s="562"/>
      <c r="R98" s="562"/>
      <c r="S98" s="562"/>
      <c r="T98" s="562"/>
      <c r="U98" s="562"/>
      <c r="V98" s="562"/>
      <c r="W98" s="562"/>
      <c r="X98" s="562"/>
      <c r="Y98" s="591"/>
      <c r="Z98" s="591"/>
      <c r="AA98" s="591"/>
      <c r="AB98" s="556"/>
      <c r="AC98" s="556"/>
      <c r="AD98" s="521"/>
      <c r="AE98" s="521"/>
      <c r="AF98" s="521"/>
      <c r="AG98" s="521"/>
      <c r="AH98" s="521"/>
      <c r="AI98" s="521"/>
      <c r="AJ98" s="556"/>
      <c r="AK98" s="556"/>
      <c r="AL98" s="556"/>
      <c r="AM98" s="556"/>
      <c r="AN98" s="521"/>
      <c r="AO98" s="521"/>
      <c r="AP98" s="521"/>
      <c r="AQ98" s="561"/>
      <c r="AR98" s="521"/>
      <c r="AS98" s="521"/>
      <c r="AT98" s="521"/>
      <c r="AU98" s="521"/>
      <c r="AV98" s="521"/>
      <c r="AW98" s="521"/>
      <c r="AX98" s="521"/>
      <c r="AY98" s="521"/>
      <c r="AZ98" s="521"/>
      <c r="BA98" s="521"/>
      <c r="BB98" s="521"/>
      <c r="BC98" s="521"/>
      <c r="BD98" s="521"/>
      <c r="BE98" s="521"/>
      <c r="BF98" s="521"/>
      <c r="BG98" s="521"/>
      <c r="BH98" s="521"/>
      <c r="BI98" s="521"/>
      <c r="BJ98" s="521"/>
      <c r="BK98" s="521"/>
      <c r="BL98" s="521"/>
      <c r="BM98" s="521"/>
      <c r="BN98" s="521"/>
      <c r="BO98" s="521"/>
      <c r="BP98" s="521"/>
      <c r="BQ98" s="521"/>
      <c r="BR98" s="521"/>
      <c r="BS98" s="521"/>
      <c r="BT98" s="521"/>
      <c r="BU98" s="521"/>
      <c r="BV98" s="521"/>
      <c r="BW98" s="521"/>
      <c r="BX98" s="521"/>
      <c r="BY98" s="521"/>
      <c r="BZ98" s="521"/>
      <c r="CA98" s="521"/>
      <c r="CB98" s="521"/>
      <c r="CC98" s="521"/>
      <c r="CD98" s="521"/>
      <c r="CE98" s="521"/>
      <c r="CF98" s="521"/>
      <c r="CG98" s="521"/>
      <c r="CH98" s="521"/>
      <c r="CI98" s="521"/>
      <c r="CJ98" s="521"/>
      <c r="CK98" s="521"/>
      <c r="CL98" s="521"/>
    </row>
    <row r="99" spans="2:90" x14ac:dyDescent="0.25">
      <c r="B99" s="521"/>
      <c r="C99" s="562"/>
      <c r="D99" s="562"/>
      <c r="E99" s="643"/>
      <c r="F99" s="562"/>
      <c r="G99" s="562"/>
      <c r="H99" s="562"/>
      <c r="I99" s="562"/>
      <c r="J99" s="562"/>
      <c r="K99" s="562"/>
      <c r="L99" s="562"/>
      <c r="M99" s="562"/>
      <c r="N99" s="562"/>
      <c r="O99" s="562"/>
      <c r="P99" s="562"/>
      <c r="Q99" s="562"/>
      <c r="R99" s="562"/>
      <c r="S99" s="562"/>
      <c r="T99" s="562"/>
      <c r="U99" s="562"/>
      <c r="V99" s="562"/>
      <c r="W99" s="562"/>
      <c r="X99" s="562"/>
      <c r="Y99" s="591"/>
      <c r="Z99" s="591"/>
      <c r="AA99" s="591"/>
      <c r="AB99" s="556"/>
      <c r="AC99" s="556"/>
      <c r="AD99" s="521"/>
      <c r="AE99" s="521"/>
      <c r="AF99" s="521"/>
      <c r="AG99" s="521"/>
      <c r="AH99" s="521"/>
      <c r="AI99" s="521"/>
      <c r="AJ99" s="556"/>
      <c r="AK99" s="556"/>
      <c r="AL99" s="556"/>
      <c r="AM99" s="556"/>
      <c r="AN99" s="521"/>
      <c r="AO99" s="521"/>
      <c r="AP99" s="521"/>
      <c r="AQ99" s="561"/>
      <c r="AR99" s="521"/>
      <c r="AS99" s="521"/>
      <c r="AT99" s="521"/>
      <c r="AU99" s="521"/>
      <c r="AV99" s="521"/>
      <c r="AW99" s="521"/>
      <c r="AX99" s="521"/>
      <c r="AY99" s="521"/>
      <c r="AZ99" s="521"/>
      <c r="BA99" s="521"/>
      <c r="BB99" s="521"/>
      <c r="BC99" s="521"/>
      <c r="BD99" s="521"/>
      <c r="BE99" s="521"/>
      <c r="BF99" s="521"/>
      <c r="BG99" s="521"/>
      <c r="BH99" s="521"/>
      <c r="BI99" s="521"/>
      <c r="BJ99" s="521"/>
      <c r="BK99" s="521"/>
      <c r="BL99" s="521"/>
      <c r="BM99" s="521"/>
      <c r="BN99" s="521"/>
      <c r="BO99" s="521"/>
      <c r="BP99" s="521"/>
      <c r="BQ99" s="521"/>
      <c r="BR99" s="521"/>
      <c r="BS99" s="521"/>
      <c r="BT99" s="521"/>
      <c r="BU99" s="521"/>
      <c r="BV99" s="521"/>
      <c r="BW99" s="521"/>
      <c r="BX99" s="521"/>
      <c r="BY99" s="521"/>
      <c r="BZ99" s="521"/>
      <c r="CA99" s="521"/>
      <c r="CB99" s="521"/>
      <c r="CC99" s="521"/>
      <c r="CD99" s="521"/>
      <c r="CE99" s="521"/>
      <c r="CF99" s="521"/>
      <c r="CG99" s="521"/>
      <c r="CH99" s="521"/>
      <c r="CI99" s="521"/>
      <c r="CJ99" s="521"/>
      <c r="CK99" s="521"/>
      <c r="CL99" s="521"/>
    </row>
    <row r="100" spans="2:90" x14ac:dyDescent="0.25">
      <c r="B100" s="521"/>
      <c r="C100" s="562"/>
      <c r="D100" s="562"/>
      <c r="E100" s="643"/>
      <c r="F100" s="562"/>
      <c r="G100" s="562"/>
      <c r="H100" s="562"/>
      <c r="I100" s="562"/>
      <c r="J100" s="562"/>
      <c r="K100" s="562"/>
      <c r="L100" s="562"/>
      <c r="M100" s="562"/>
      <c r="N100" s="562"/>
      <c r="O100" s="562"/>
      <c r="P100" s="562"/>
      <c r="Q100" s="562"/>
      <c r="R100" s="562"/>
      <c r="S100" s="562"/>
      <c r="T100" s="562"/>
      <c r="U100" s="562"/>
      <c r="V100" s="562"/>
      <c r="W100" s="562"/>
      <c r="X100" s="562"/>
      <c r="Y100" s="591"/>
      <c r="Z100" s="591"/>
      <c r="AA100" s="591"/>
      <c r="AB100" s="556"/>
      <c r="AC100" s="556"/>
      <c r="AD100" s="521"/>
      <c r="AE100" s="521"/>
      <c r="AF100" s="521"/>
      <c r="AG100" s="521"/>
      <c r="AH100" s="521"/>
      <c r="AI100" s="521"/>
      <c r="AJ100" s="556"/>
      <c r="AK100" s="556"/>
      <c r="AL100" s="556"/>
      <c r="AM100" s="556"/>
      <c r="AN100" s="521"/>
      <c r="AO100" s="521"/>
      <c r="AP100" s="521"/>
      <c r="AQ100" s="561"/>
      <c r="AR100" s="521"/>
      <c r="AS100" s="521"/>
      <c r="AT100" s="521"/>
      <c r="AU100" s="521"/>
      <c r="AV100" s="521"/>
      <c r="AW100" s="521"/>
      <c r="AX100" s="521"/>
      <c r="AY100" s="521"/>
      <c r="AZ100" s="521"/>
      <c r="BA100" s="521"/>
      <c r="BB100" s="521"/>
      <c r="BC100" s="521"/>
      <c r="BD100" s="521"/>
      <c r="BE100" s="521"/>
      <c r="BF100" s="521"/>
      <c r="BG100" s="521"/>
      <c r="BH100" s="521"/>
      <c r="BI100" s="521"/>
      <c r="BJ100" s="521"/>
      <c r="BK100" s="521"/>
      <c r="BL100" s="521"/>
      <c r="BM100" s="521"/>
      <c r="BN100" s="521"/>
      <c r="BO100" s="521"/>
      <c r="BP100" s="521"/>
      <c r="BQ100" s="521"/>
      <c r="BR100" s="521"/>
      <c r="BS100" s="521"/>
      <c r="BT100" s="521"/>
      <c r="BU100" s="521"/>
      <c r="BV100" s="521"/>
      <c r="BW100" s="521"/>
      <c r="BX100" s="521"/>
      <c r="BY100" s="521"/>
      <c r="BZ100" s="521"/>
      <c r="CA100" s="521"/>
      <c r="CB100" s="521"/>
      <c r="CC100" s="521"/>
      <c r="CD100" s="521"/>
      <c r="CE100" s="521"/>
      <c r="CF100" s="521"/>
      <c r="CG100" s="521"/>
      <c r="CH100" s="521"/>
      <c r="CI100" s="521"/>
      <c r="CJ100" s="521"/>
      <c r="CK100" s="521"/>
      <c r="CL100" s="521"/>
    </row>
    <row r="101" spans="2:90" x14ac:dyDescent="0.25">
      <c r="B101" s="521"/>
      <c r="C101" s="562"/>
      <c r="D101" s="562"/>
      <c r="E101" s="643"/>
      <c r="F101" s="562"/>
      <c r="G101" s="562"/>
      <c r="H101" s="562"/>
      <c r="I101" s="562"/>
      <c r="J101" s="562"/>
      <c r="K101" s="562"/>
      <c r="L101" s="562"/>
      <c r="M101" s="562"/>
      <c r="N101" s="562"/>
      <c r="O101" s="562"/>
      <c r="P101" s="562"/>
      <c r="Q101" s="562"/>
      <c r="R101" s="562"/>
      <c r="S101" s="562"/>
      <c r="T101" s="562"/>
      <c r="U101" s="562"/>
      <c r="V101" s="562"/>
      <c r="W101" s="562"/>
      <c r="X101" s="562"/>
      <c r="Y101" s="591"/>
      <c r="Z101" s="591"/>
      <c r="AA101" s="591"/>
      <c r="AB101" s="556"/>
      <c r="AC101" s="556"/>
      <c r="AD101" s="521"/>
      <c r="AE101" s="521"/>
      <c r="AF101" s="521"/>
      <c r="AG101" s="521"/>
      <c r="AH101" s="521"/>
      <c r="AI101" s="521"/>
      <c r="AJ101" s="556"/>
      <c r="AK101" s="556"/>
      <c r="AL101" s="556"/>
      <c r="AM101" s="556"/>
      <c r="AN101" s="521"/>
      <c r="AO101" s="521"/>
      <c r="AP101" s="521"/>
      <c r="AQ101" s="561"/>
      <c r="AR101" s="521"/>
      <c r="AS101" s="521"/>
      <c r="AT101" s="521"/>
      <c r="AU101" s="521"/>
      <c r="AV101" s="521"/>
      <c r="AW101" s="521"/>
      <c r="AX101" s="521"/>
      <c r="AY101" s="521"/>
      <c r="AZ101" s="521"/>
      <c r="BA101" s="521"/>
      <c r="BB101" s="521"/>
      <c r="BC101" s="521"/>
      <c r="BD101" s="521"/>
      <c r="BE101" s="521"/>
      <c r="BF101" s="521"/>
      <c r="BG101" s="521"/>
      <c r="BH101" s="521"/>
      <c r="BI101" s="521"/>
      <c r="BJ101" s="521"/>
      <c r="BK101" s="521"/>
      <c r="BL101" s="521"/>
      <c r="BM101" s="521"/>
      <c r="BN101" s="521"/>
      <c r="BO101" s="521"/>
      <c r="BP101" s="521"/>
      <c r="BQ101" s="521"/>
      <c r="BR101" s="521"/>
      <c r="BS101" s="521"/>
      <c r="BT101" s="521"/>
      <c r="BU101" s="521"/>
      <c r="BV101" s="521"/>
      <c r="BW101" s="521"/>
      <c r="BX101" s="521"/>
      <c r="BY101" s="521"/>
      <c r="BZ101" s="521"/>
      <c r="CA101" s="521"/>
      <c r="CB101" s="521"/>
      <c r="CC101" s="521"/>
      <c r="CD101" s="521"/>
      <c r="CE101" s="521"/>
      <c r="CF101" s="521"/>
      <c r="CG101" s="521"/>
      <c r="CH101" s="521"/>
      <c r="CI101" s="521"/>
      <c r="CJ101" s="521"/>
      <c r="CK101" s="521"/>
      <c r="CL101" s="521"/>
    </row>
    <row r="102" spans="2:90" x14ac:dyDescent="0.25">
      <c r="B102" s="521"/>
      <c r="C102" s="562"/>
      <c r="D102" s="562"/>
      <c r="E102" s="643"/>
      <c r="F102" s="562"/>
      <c r="G102" s="562"/>
      <c r="H102" s="562"/>
      <c r="I102" s="562"/>
      <c r="J102" s="562"/>
      <c r="K102" s="562"/>
      <c r="L102" s="562"/>
      <c r="M102" s="562"/>
      <c r="N102" s="562"/>
      <c r="O102" s="562"/>
      <c r="P102" s="562"/>
      <c r="Q102" s="562"/>
      <c r="R102" s="562"/>
      <c r="S102" s="562"/>
      <c r="T102" s="562"/>
      <c r="U102" s="562"/>
      <c r="V102" s="562"/>
      <c r="W102" s="562"/>
      <c r="X102" s="562"/>
      <c r="Y102" s="591"/>
      <c r="Z102" s="591"/>
      <c r="AA102" s="591"/>
      <c r="AB102" s="556"/>
      <c r="AC102" s="556"/>
      <c r="AD102" s="521"/>
      <c r="AE102" s="521"/>
      <c r="AF102" s="521"/>
      <c r="AG102" s="521"/>
      <c r="AH102" s="521"/>
      <c r="AI102" s="521"/>
      <c r="AJ102" s="556"/>
      <c r="AK102" s="556"/>
      <c r="AL102" s="556"/>
      <c r="AM102" s="556"/>
      <c r="AN102" s="521"/>
      <c r="AO102" s="521"/>
      <c r="AP102" s="521"/>
      <c r="AQ102" s="561"/>
      <c r="AR102" s="521"/>
      <c r="AS102" s="521"/>
      <c r="AT102" s="521"/>
      <c r="AU102" s="521"/>
      <c r="AV102" s="521"/>
      <c r="AW102" s="521"/>
      <c r="AX102" s="521"/>
      <c r="AY102" s="521"/>
      <c r="AZ102" s="521"/>
      <c r="BA102" s="521"/>
      <c r="BB102" s="521"/>
      <c r="BC102" s="521"/>
      <c r="BD102" s="521"/>
      <c r="BE102" s="521"/>
      <c r="BF102" s="521"/>
      <c r="BG102" s="521"/>
      <c r="BH102" s="521"/>
      <c r="BI102" s="521"/>
      <c r="BJ102" s="521"/>
      <c r="BK102" s="521"/>
      <c r="BL102" s="521"/>
      <c r="BM102" s="521"/>
      <c r="BN102" s="521"/>
      <c r="BO102" s="521"/>
      <c r="BP102" s="521"/>
      <c r="BQ102" s="521"/>
      <c r="BR102" s="521"/>
      <c r="BS102" s="521"/>
      <c r="BT102" s="521"/>
      <c r="BU102" s="521"/>
      <c r="BV102" s="521"/>
      <c r="BW102" s="521"/>
      <c r="BX102" s="521"/>
      <c r="BY102" s="521"/>
      <c r="BZ102" s="521"/>
      <c r="CA102" s="521"/>
      <c r="CB102" s="521"/>
      <c r="CC102" s="521"/>
      <c r="CD102" s="521"/>
      <c r="CE102" s="521"/>
      <c r="CF102" s="521"/>
      <c r="CG102" s="521"/>
      <c r="CH102" s="521"/>
      <c r="CI102" s="521"/>
      <c r="CJ102" s="521"/>
      <c r="CK102" s="521"/>
      <c r="CL102" s="521"/>
    </row>
    <row r="103" spans="2:90" x14ac:dyDescent="0.25">
      <c r="B103" s="521"/>
      <c r="C103" s="562"/>
      <c r="D103" s="562"/>
      <c r="E103" s="643"/>
      <c r="F103" s="562"/>
      <c r="G103" s="562"/>
      <c r="H103" s="562"/>
      <c r="I103" s="562"/>
      <c r="J103" s="562"/>
      <c r="K103" s="562"/>
      <c r="L103" s="562"/>
      <c r="M103" s="562"/>
      <c r="N103" s="562"/>
      <c r="O103" s="562"/>
      <c r="P103" s="562"/>
      <c r="Q103" s="562"/>
      <c r="R103" s="562"/>
      <c r="S103" s="562"/>
      <c r="T103" s="562"/>
      <c r="U103" s="562"/>
      <c r="V103" s="562"/>
      <c r="W103" s="562"/>
      <c r="X103" s="562"/>
      <c r="Y103" s="591"/>
      <c r="Z103" s="591"/>
      <c r="AA103" s="591"/>
      <c r="AB103" s="556"/>
      <c r="AC103" s="556"/>
      <c r="AD103" s="521"/>
      <c r="AE103" s="521"/>
      <c r="AF103" s="521"/>
      <c r="AG103" s="521"/>
      <c r="AH103" s="521"/>
      <c r="AI103" s="521"/>
      <c r="AJ103" s="556"/>
      <c r="AK103" s="556"/>
      <c r="AL103" s="556"/>
      <c r="AM103" s="556"/>
      <c r="AN103" s="521"/>
      <c r="AO103" s="521"/>
      <c r="AP103" s="521"/>
      <c r="AQ103" s="561"/>
      <c r="AR103" s="521"/>
      <c r="AS103" s="521"/>
      <c r="AT103" s="521"/>
      <c r="AU103" s="521"/>
      <c r="AV103" s="521"/>
      <c r="AW103" s="521"/>
      <c r="AX103" s="521"/>
      <c r="AY103" s="521"/>
      <c r="AZ103" s="521"/>
      <c r="BA103" s="521"/>
      <c r="BB103" s="521"/>
      <c r="BC103" s="521"/>
      <c r="BD103" s="521"/>
      <c r="BE103" s="521"/>
      <c r="BF103" s="521"/>
      <c r="BG103" s="521"/>
      <c r="BH103" s="521"/>
      <c r="BI103" s="521"/>
      <c r="BJ103" s="521"/>
      <c r="BK103" s="521"/>
      <c r="BL103" s="521"/>
      <c r="BM103" s="521"/>
      <c r="BN103" s="521"/>
      <c r="BO103" s="521"/>
      <c r="BP103" s="521"/>
      <c r="BQ103" s="521"/>
      <c r="BR103" s="521"/>
      <c r="BS103" s="521"/>
      <c r="BT103" s="521"/>
      <c r="BU103" s="521"/>
      <c r="BV103" s="521"/>
      <c r="BW103" s="521"/>
      <c r="BX103" s="521"/>
      <c r="BY103" s="521"/>
      <c r="BZ103" s="521"/>
      <c r="CA103" s="521"/>
      <c r="CB103" s="521"/>
      <c r="CC103" s="521"/>
      <c r="CD103" s="521"/>
      <c r="CE103" s="521"/>
      <c r="CF103" s="521"/>
      <c r="CG103" s="521"/>
      <c r="CH103" s="521"/>
      <c r="CI103" s="521"/>
      <c r="CJ103" s="521"/>
      <c r="CK103" s="521"/>
      <c r="CL103" s="521"/>
    </row>
    <row r="104" spans="2:90" x14ac:dyDescent="0.25">
      <c r="B104" s="521"/>
      <c r="C104" s="562"/>
      <c r="D104" s="562"/>
      <c r="E104" s="643"/>
      <c r="F104" s="562"/>
      <c r="G104" s="562"/>
      <c r="H104" s="562"/>
      <c r="I104" s="562"/>
      <c r="J104" s="562"/>
      <c r="K104" s="562"/>
      <c r="L104" s="562"/>
      <c r="M104" s="562"/>
      <c r="N104" s="562"/>
      <c r="O104" s="562"/>
      <c r="P104" s="562"/>
      <c r="Q104" s="562"/>
      <c r="R104" s="562"/>
      <c r="S104" s="562"/>
      <c r="T104" s="562"/>
      <c r="U104" s="562"/>
      <c r="V104" s="562"/>
      <c r="W104" s="562"/>
      <c r="X104" s="562"/>
      <c r="Y104" s="591"/>
      <c r="Z104" s="591"/>
      <c r="AA104" s="591"/>
      <c r="AB104" s="556"/>
      <c r="AC104" s="556"/>
      <c r="AD104" s="521"/>
      <c r="AE104" s="521"/>
      <c r="AF104" s="521"/>
      <c r="AG104" s="521"/>
      <c r="AH104" s="521"/>
      <c r="AI104" s="521"/>
      <c r="AJ104" s="556"/>
      <c r="AK104" s="556"/>
      <c r="AL104" s="556"/>
      <c r="AM104" s="556"/>
      <c r="AN104" s="521"/>
      <c r="AO104" s="521"/>
      <c r="AP104" s="521"/>
      <c r="AQ104" s="561"/>
      <c r="AR104" s="521"/>
      <c r="AS104" s="521"/>
      <c r="AT104" s="521"/>
      <c r="AU104" s="521"/>
      <c r="AV104" s="521"/>
      <c r="AW104" s="521"/>
      <c r="AX104" s="521"/>
      <c r="AY104" s="521"/>
      <c r="AZ104" s="521"/>
      <c r="BA104" s="521"/>
      <c r="BB104" s="521"/>
      <c r="BC104" s="521"/>
      <c r="BD104" s="521"/>
      <c r="BE104" s="521"/>
      <c r="BF104" s="521"/>
      <c r="BG104" s="521"/>
      <c r="BH104" s="521"/>
      <c r="BI104" s="521"/>
      <c r="BJ104" s="521"/>
      <c r="BK104" s="521"/>
      <c r="BL104" s="521"/>
      <c r="BM104" s="521"/>
      <c r="BN104" s="521"/>
      <c r="BO104" s="521"/>
      <c r="BP104" s="521"/>
      <c r="BQ104" s="521"/>
      <c r="BR104" s="521"/>
      <c r="BS104" s="521"/>
      <c r="BT104" s="521"/>
      <c r="BU104" s="521"/>
      <c r="BV104" s="521"/>
      <c r="BW104" s="521"/>
      <c r="BX104" s="521"/>
      <c r="BY104" s="521"/>
      <c r="BZ104" s="521"/>
      <c r="CA104" s="521"/>
      <c r="CB104" s="521"/>
      <c r="CC104" s="521"/>
      <c r="CD104" s="521"/>
      <c r="CE104" s="521"/>
      <c r="CF104" s="521"/>
      <c r="CG104" s="521"/>
      <c r="CH104" s="521"/>
      <c r="CI104" s="521"/>
      <c r="CJ104" s="521"/>
      <c r="CK104" s="521"/>
      <c r="CL104" s="521"/>
    </row>
    <row r="105" spans="2:90" x14ac:dyDescent="0.25">
      <c r="B105" s="521"/>
      <c r="C105" s="562"/>
      <c r="D105" s="562"/>
      <c r="E105" s="643"/>
      <c r="F105" s="562"/>
      <c r="G105" s="562"/>
      <c r="H105" s="562"/>
      <c r="I105" s="562"/>
      <c r="J105" s="562"/>
      <c r="K105" s="562"/>
      <c r="L105" s="562"/>
      <c r="M105" s="562"/>
      <c r="N105" s="562"/>
      <c r="O105" s="562"/>
      <c r="P105" s="562"/>
      <c r="Q105" s="562"/>
      <c r="R105" s="562"/>
      <c r="S105" s="562"/>
      <c r="T105" s="562"/>
      <c r="U105" s="562"/>
      <c r="V105" s="562"/>
      <c r="W105" s="562"/>
      <c r="X105" s="562"/>
      <c r="Y105" s="591"/>
      <c r="Z105" s="591"/>
      <c r="AA105" s="591"/>
      <c r="AB105" s="556"/>
      <c r="AC105" s="556"/>
      <c r="AD105" s="521"/>
      <c r="AE105" s="521"/>
      <c r="AF105" s="521"/>
      <c r="AG105" s="521"/>
      <c r="AH105" s="521"/>
      <c r="AI105" s="521"/>
      <c r="AJ105" s="556"/>
      <c r="AK105" s="556"/>
      <c r="AL105" s="556"/>
      <c r="AM105" s="556"/>
      <c r="AN105" s="521"/>
      <c r="AO105" s="521"/>
      <c r="AP105" s="521"/>
      <c r="AQ105" s="561"/>
      <c r="AR105" s="521"/>
      <c r="AS105" s="521"/>
      <c r="AT105" s="521"/>
      <c r="AU105" s="521"/>
      <c r="AV105" s="521"/>
      <c r="AW105" s="521"/>
      <c r="AX105" s="521"/>
      <c r="AY105" s="521"/>
      <c r="AZ105" s="521"/>
      <c r="BA105" s="521"/>
      <c r="BB105" s="521"/>
      <c r="BC105" s="521"/>
      <c r="BD105" s="521"/>
      <c r="BE105" s="521"/>
      <c r="BF105" s="521"/>
      <c r="BG105" s="521"/>
      <c r="BH105" s="521"/>
      <c r="BI105" s="521"/>
      <c r="BJ105" s="521"/>
      <c r="BK105" s="521"/>
      <c r="BL105" s="521"/>
      <c r="BM105" s="521"/>
      <c r="BN105" s="521"/>
      <c r="BO105" s="521"/>
      <c r="BP105" s="521"/>
      <c r="BQ105" s="521"/>
      <c r="BR105" s="521"/>
      <c r="BS105" s="521"/>
      <c r="BT105" s="521"/>
      <c r="BU105" s="521"/>
      <c r="BV105" s="521"/>
      <c r="BW105" s="521"/>
      <c r="BX105" s="521"/>
      <c r="BY105" s="521"/>
      <c r="BZ105" s="521"/>
      <c r="CA105" s="521"/>
      <c r="CB105" s="521"/>
      <c r="CC105" s="521"/>
      <c r="CD105" s="521"/>
      <c r="CE105" s="521"/>
      <c r="CF105" s="521"/>
      <c r="CG105" s="521"/>
      <c r="CH105" s="521"/>
      <c r="CI105" s="521"/>
      <c r="CJ105" s="521"/>
      <c r="CK105" s="521"/>
      <c r="CL105" s="521"/>
    </row>
    <row r="106" spans="2:90" x14ac:dyDescent="0.25">
      <c r="B106" s="521"/>
      <c r="C106" s="562"/>
      <c r="D106" s="562"/>
      <c r="E106" s="643"/>
      <c r="F106" s="562"/>
      <c r="G106" s="562"/>
      <c r="H106" s="562"/>
      <c r="I106" s="562"/>
      <c r="J106" s="562"/>
      <c r="K106" s="562"/>
      <c r="L106" s="562"/>
      <c r="M106" s="562"/>
      <c r="N106" s="562"/>
      <c r="O106" s="562"/>
      <c r="P106" s="562"/>
      <c r="Q106" s="562"/>
      <c r="R106" s="562"/>
      <c r="S106" s="562"/>
      <c r="T106" s="562"/>
      <c r="U106" s="562"/>
      <c r="V106" s="562"/>
      <c r="W106" s="562"/>
      <c r="X106" s="562"/>
      <c r="Y106" s="591"/>
      <c r="Z106" s="591"/>
      <c r="AA106" s="591"/>
      <c r="AB106" s="556"/>
      <c r="AC106" s="556"/>
      <c r="AD106" s="521"/>
      <c r="AE106" s="521"/>
      <c r="AF106" s="521"/>
      <c r="AG106" s="521"/>
      <c r="AH106" s="521"/>
      <c r="AI106" s="521"/>
      <c r="AJ106" s="556"/>
      <c r="AK106" s="556"/>
      <c r="AL106" s="556"/>
      <c r="AM106" s="556"/>
      <c r="AN106" s="521"/>
      <c r="AO106" s="521"/>
      <c r="AP106" s="521"/>
      <c r="AQ106" s="561"/>
      <c r="AR106" s="521"/>
      <c r="AS106" s="521"/>
      <c r="AT106" s="521"/>
      <c r="AU106" s="521"/>
      <c r="AV106" s="521"/>
      <c r="AW106" s="521"/>
      <c r="AX106" s="521"/>
      <c r="AY106" s="521"/>
      <c r="AZ106" s="521"/>
      <c r="BA106" s="521"/>
      <c r="BB106" s="521"/>
      <c r="BC106" s="521"/>
      <c r="BD106" s="521"/>
      <c r="BE106" s="521"/>
      <c r="BF106" s="521"/>
      <c r="BG106" s="521"/>
      <c r="BH106" s="521"/>
      <c r="BI106" s="521"/>
      <c r="BJ106" s="521"/>
      <c r="BK106" s="521"/>
      <c r="BL106" s="521"/>
      <c r="BM106" s="521"/>
      <c r="BN106" s="521"/>
      <c r="BO106" s="521"/>
      <c r="BP106" s="521"/>
      <c r="BQ106" s="521"/>
      <c r="BR106" s="521"/>
      <c r="BS106" s="521"/>
      <c r="BT106" s="521"/>
      <c r="BU106" s="521"/>
      <c r="BV106" s="521"/>
      <c r="BW106" s="521"/>
      <c r="BX106" s="521"/>
      <c r="BY106" s="521"/>
      <c r="BZ106" s="521"/>
      <c r="CA106" s="521"/>
      <c r="CB106" s="521"/>
      <c r="CC106" s="521"/>
      <c r="CD106" s="521"/>
      <c r="CE106" s="521"/>
      <c r="CF106" s="521"/>
      <c r="CG106" s="521"/>
      <c r="CH106" s="521"/>
      <c r="CI106" s="521"/>
      <c r="CJ106" s="521"/>
      <c r="CK106" s="521"/>
      <c r="CL106" s="521"/>
    </row>
    <row r="107" spans="2:90" x14ac:dyDescent="0.25">
      <c r="B107" s="521"/>
      <c r="C107" s="562"/>
      <c r="D107" s="562"/>
      <c r="E107" s="643"/>
      <c r="F107" s="562"/>
      <c r="G107" s="562"/>
      <c r="H107" s="562"/>
      <c r="I107" s="562"/>
      <c r="J107" s="562"/>
      <c r="K107" s="562"/>
      <c r="L107" s="562"/>
      <c r="M107" s="562"/>
      <c r="N107" s="562"/>
      <c r="O107" s="562"/>
      <c r="P107" s="562"/>
      <c r="Q107" s="562"/>
      <c r="R107" s="562"/>
      <c r="S107" s="562"/>
      <c r="T107" s="562"/>
      <c r="U107" s="562"/>
      <c r="V107" s="562"/>
      <c r="W107" s="562"/>
      <c r="X107" s="562"/>
      <c r="Y107" s="591"/>
      <c r="Z107" s="591"/>
      <c r="AA107" s="591"/>
      <c r="AB107" s="556"/>
      <c r="AC107" s="556"/>
      <c r="AD107" s="521"/>
      <c r="AE107" s="521"/>
      <c r="AF107" s="521"/>
      <c r="AG107" s="521"/>
      <c r="AH107" s="521"/>
      <c r="AI107" s="521"/>
      <c r="AJ107" s="556"/>
      <c r="AK107" s="556"/>
      <c r="AL107" s="556"/>
      <c r="AM107" s="556"/>
      <c r="AN107" s="521"/>
      <c r="AO107" s="521"/>
      <c r="AP107" s="521"/>
      <c r="AQ107" s="561"/>
      <c r="AR107" s="521"/>
      <c r="AS107" s="521"/>
      <c r="AT107" s="521"/>
      <c r="AU107" s="521"/>
      <c r="AV107" s="521"/>
      <c r="AW107" s="521"/>
      <c r="AX107" s="521"/>
      <c r="AY107" s="521"/>
      <c r="AZ107" s="521"/>
      <c r="BA107" s="521"/>
      <c r="BB107" s="521"/>
      <c r="BC107" s="521"/>
      <c r="BD107" s="521"/>
      <c r="BE107" s="521"/>
      <c r="BF107" s="521"/>
      <c r="BG107" s="521"/>
      <c r="BH107" s="521"/>
      <c r="BI107" s="521"/>
      <c r="BJ107" s="521"/>
      <c r="BK107" s="521"/>
      <c r="BL107" s="521"/>
      <c r="BM107" s="521"/>
      <c r="BN107" s="521"/>
      <c r="BO107" s="521"/>
      <c r="BP107" s="521"/>
      <c r="BQ107" s="521"/>
      <c r="BR107" s="521"/>
      <c r="BS107" s="521"/>
      <c r="BT107" s="521"/>
      <c r="BU107" s="521"/>
      <c r="BV107" s="521"/>
      <c r="BW107" s="521"/>
      <c r="BX107" s="521"/>
      <c r="BY107" s="521"/>
      <c r="BZ107" s="521"/>
      <c r="CA107" s="521"/>
      <c r="CB107" s="521"/>
      <c r="CC107" s="521"/>
      <c r="CD107" s="521"/>
      <c r="CE107" s="521"/>
      <c r="CF107" s="521"/>
      <c r="CG107" s="521"/>
      <c r="CH107" s="521"/>
      <c r="CI107" s="521"/>
      <c r="CJ107" s="521"/>
      <c r="CK107" s="521"/>
      <c r="CL107" s="521"/>
    </row>
    <row r="108" spans="2:90" x14ac:dyDescent="0.25">
      <c r="B108" s="521"/>
      <c r="C108" s="562"/>
      <c r="D108" s="562"/>
      <c r="E108" s="643"/>
      <c r="F108" s="562"/>
      <c r="G108" s="562"/>
      <c r="H108" s="562"/>
      <c r="I108" s="562"/>
      <c r="J108" s="562"/>
      <c r="K108" s="562"/>
      <c r="L108" s="562"/>
      <c r="M108" s="562"/>
      <c r="N108" s="562"/>
      <c r="O108" s="562"/>
      <c r="P108" s="562"/>
      <c r="Q108" s="562"/>
      <c r="R108" s="562"/>
      <c r="S108" s="562"/>
      <c r="T108" s="562"/>
      <c r="U108" s="562"/>
      <c r="V108" s="562"/>
      <c r="W108" s="562"/>
      <c r="X108" s="562"/>
      <c r="Y108" s="591"/>
      <c r="Z108" s="591"/>
      <c r="AA108" s="591"/>
      <c r="AB108" s="556"/>
      <c r="AC108" s="556"/>
      <c r="AD108" s="521"/>
      <c r="AE108" s="521"/>
      <c r="AF108" s="521"/>
      <c r="AG108" s="521"/>
      <c r="AH108" s="521"/>
      <c r="AI108" s="521"/>
      <c r="AJ108" s="556"/>
      <c r="AK108" s="556"/>
      <c r="AL108" s="556"/>
      <c r="AM108" s="556"/>
      <c r="AN108" s="521"/>
      <c r="AO108" s="521"/>
      <c r="AP108" s="521"/>
      <c r="AQ108" s="561"/>
      <c r="AR108" s="521"/>
      <c r="AS108" s="521"/>
      <c r="AT108" s="521"/>
      <c r="AU108" s="521"/>
      <c r="AV108" s="521"/>
      <c r="AW108" s="521"/>
      <c r="AX108" s="521"/>
      <c r="AY108" s="521"/>
      <c r="AZ108" s="521"/>
      <c r="BA108" s="521"/>
      <c r="BB108" s="521"/>
      <c r="BC108" s="521"/>
      <c r="BD108" s="521"/>
      <c r="BE108" s="521"/>
      <c r="BF108" s="521"/>
      <c r="BG108" s="521"/>
      <c r="BH108" s="521"/>
      <c r="BI108" s="521"/>
      <c r="BJ108" s="521"/>
      <c r="BK108" s="521"/>
      <c r="BL108" s="521"/>
      <c r="BM108" s="521"/>
      <c r="BN108" s="521"/>
      <c r="BO108" s="521"/>
      <c r="BP108" s="521"/>
      <c r="BQ108" s="521"/>
      <c r="BR108" s="521"/>
      <c r="BS108" s="521"/>
      <c r="BT108" s="521"/>
      <c r="BU108" s="521"/>
      <c r="BV108" s="521"/>
      <c r="BW108" s="521"/>
      <c r="BX108" s="521"/>
      <c r="BY108" s="521"/>
      <c r="BZ108" s="521"/>
      <c r="CA108" s="521"/>
      <c r="CB108" s="521"/>
      <c r="CC108" s="521"/>
      <c r="CD108" s="521"/>
      <c r="CE108" s="521"/>
      <c r="CF108" s="521"/>
      <c r="CG108" s="521"/>
      <c r="CH108" s="521"/>
      <c r="CI108" s="521"/>
      <c r="CJ108" s="521"/>
      <c r="CK108" s="521"/>
      <c r="CL108" s="521"/>
    </row>
    <row r="109" spans="2:90" x14ac:dyDescent="0.25">
      <c r="AU109" s="520"/>
      <c r="AV109" s="521"/>
      <c r="AW109" s="521"/>
      <c r="AX109" s="521"/>
      <c r="AY109" s="521"/>
      <c r="AZ109" s="521"/>
      <c r="BA109" s="521"/>
      <c r="BB109" s="521"/>
      <c r="BC109" s="521"/>
      <c r="BD109" s="521"/>
      <c r="BE109" s="521"/>
      <c r="BF109" s="521"/>
      <c r="BG109" s="521"/>
      <c r="BH109" s="521"/>
      <c r="BI109" s="521"/>
      <c r="BJ109" s="521"/>
      <c r="BK109" s="521"/>
      <c r="BL109" s="521"/>
      <c r="BM109" s="521"/>
      <c r="BN109" s="521"/>
      <c r="BO109" s="521"/>
      <c r="BP109" s="521"/>
      <c r="BQ109" s="521"/>
      <c r="BR109" s="521"/>
      <c r="BS109" s="521"/>
      <c r="BT109" s="521"/>
      <c r="BU109" s="521"/>
      <c r="BV109" s="521"/>
      <c r="BW109" s="521"/>
      <c r="BX109" s="521"/>
      <c r="BY109" s="521"/>
      <c r="BZ109" s="521"/>
      <c r="CA109" s="521"/>
      <c r="CB109" s="521"/>
      <c r="CC109" s="521"/>
      <c r="CD109" s="521"/>
      <c r="CE109" s="521"/>
      <c r="CF109" s="521"/>
      <c r="CG109" s="521"/>
      <c r="CH109" s="521"/>
      <c r="CI109" s="521"/>
      <c r="CJ109" s="521"/>
      <c r="CK109" s="521"/>
      <c r="CL109" s="521"/>
    </row>
    <row r="110" spans="2:90" x14ac:dyDescent="0.25">
      <c r="AU110" s="521"/>
      <c r="AV110" s="521"/>
      <c r="AW110" s="521"/>
      <c r="AX110" s="521"/>
      <c r="AY110" s="521"/>
      <c r="AZ110" s="521"/>
      <c r="BA110" s="521"/>
      <c r="BB110" s="521"/>
      <c r="BC110" s="521"/>
      <c r="BD110" s="521"/>
      <c r="BE110" s="521"/>
      <c r="BF110" s="521"/>
      <c r="BG110" s="521"/>
      <c r="BH110" s="521"/>
      <c r="BI110" s="521"/>
      <c r="BJ110" s="521"/>
      <c r="BK110" s="521"/>
      <c r="BL110" s="521"/>
      <c r="BM110" s="521"/>
      <c r="BN110" s="521"/>
      <c r="BO110" s="521"/>
      <c r="BP110" s="521"/>
      <c r="BQ110" s="521"/>
      <c r="BR110" s="521"/>
      <c r="BS110" s="521"/>
      <c r="BT110" s="521"/>
      <c r="BU110" s="521"/>
      <c r="BV110" s="521"/>
      <c r="BW110" s="521"/>
      <c r="BX110" s="521"/>
      <c r="BY110" s="521"/>
      <c r="BZ110" s="521"/>
      <c r="CA110" s="521"/>
      <c r="CB110" s="521"/>
      <c r="CC110" s="521"/>
      <c r="CD110" s="521"/>
      <c r="CE110" s="521"/>
      <c r="CF110" s="521"/>
      <c r="CG110" s="521"/>
      <c r="CH110" s="521"/>
      <c r="CI110" s="521"/>
      <c r="CJ110" s="521"/>
      <c r="CK110" s="521"/>
      <c r="CL110" s="521"/>
    </row>
    <row r="111" spans="2:90" x14ac:dyDescent="0.25">
      <c r="AU111" s="521"/>
      <c r="AV111" s="521"/>
      <c r="AW111" s="521"/>
      <c r="AX111" s="521"/>
      <c r="AY111" s="521"/>
      <c r="AZ111" s="521"/>
      <c r="BA111" s="521"/>
      <c r="BB111" s="521"/>
      <c r="BC111" s="521"/>
      <c r="BD111" s="521"/>
      <c r="BE111" s="521"/>
      <c r="BF111" s="521"/>
      <c r="BG111" s="521"/>
      <c r="BH111" s="521"/>
      <c r="BI111" s="521"/>
      <c r="BJ111" s="521"/>
      <c r="BK111" s="521"/>
      <c r="BL111" s="521"/>
      <c r="BM111" s="521"/>
      <c r="BN111" s="521"/>
      <c r="BO111" s="521"/>
      <c r="BP111" s="521"/>
      <c r="BQ111" s="521"/>
      <c r="BR111" s="521"/>
      <c r="BS111" s="521"/>
      <c r="BT111" s="521"/>
      <c r="BU111" s="521"/>
      <c r="BV111" s="521"/>
      <c r="BW111" s="521"/>
      <c r="BX111" s="521"/>
      <c r="BY111" s="521"/>
      <c r="BZ111" s="521"/>
      <c r="CA111" s="521"/>
      <c r="CB111" s="521"/>
      <c r="CC111" s="521"/>
      <c r="CD111" s="521"/>
      <c r="CE111" s="521"/>
      <c r="CF111" s="521"/>
      <c r="CG111" s="521"/>
      <c r="CH111" s="521"/>
      <c r="CI111" s="521"/>
      <c r="CJ111" s="521"/>
      <c r="CK111" s="521"/>
      <c r="CL111" s="521"/>
    </row>
    <row r="112" spans="2:90" x14ac:dyDescent="0.25">
      <c r="AU112" s="521"/>
      <c r="AV112" s="521"/>
      <c r="AW112" s="521"/>
      <c r="AX112" s="521"/>
      <c r="AY112" s="521"/>
      <c r="AZ112" s="521"/>
      <c r="BA112" s="521"/>
      <c r="BB112" s="521"/>
      <c r="BC112" s="521"/>
      <c r="BD112" s="521"/>
      <c r="BE112" s="521"/>
      <c r="BF112" s="521"/>
      <c r="BG112" s="521"/>
      <c r="BH112" s="521"/>
      <c r="BI112" s="521"/>
      <c r="BJ112" s="521"/>
      <c r="BK112" s="521"/>
      <c r="BL112" s="521"/>
      <c r="BM112" s="521"/>
      <c r="BN112" s="521"/>
      <c r="BO112" s="521"/>
      <c r="BP112" s="521"/>
      <c r="BQ112" s="521"/>
      <c r="BR112" s="521"/>
      <c r="BS112" s="521"/>
      <c r="BT112" s="521"/>
      <c r="BU112" s="521"/>
      <c r="BV112" s="521"/>
      <c r="BW112" s="521"/>
      <c r="BX112" s="521"/>
      <c r="BY112" s="521"/>
      <c r="BZ112" s="521"/>
      <c r="CA112" s="521"/>
      <c r="CB112" s="521"/>
      <c r="CC112" s="521"/>
      <c r="CD112" s="521"/>
      <c r="CE112" s="521"/>
      <c r="CF112" s="521"/>
      <c r="CG112" s="521"/>
      <c r="CH112" s="521"/>
      <c r="CI112" s="521"/>
      <c r="CJ112" s="521"/>
      <c r="CK112" s="521"/>
      <c r="CL112" s="521"/>
    </row>
    <row r="113" spans="47:90" x14ac:dyDescent="0.25">
      <c r="AU113" s="521"/>
      <c r="AV113" s="521"/>
      <c r="AW113" s="521"/>
      <c r="AX113" s="521"/>
      <c r="AY113" s="521"/>
      <c r="AZ113" s="521"/>
      <c r="BA113" s="521"/>
      <c r="BB113" s="521"/>
      <c r="BC113" s="521"/>
      <c r="BD113" s="521"/>
      <c r="BE113" s="521"/>
      <c r="BF113" s="521"/>
      <c r="BG113" s="521"/>
      <c r="BH113" s="521"/>
      <c r="BI113" s="521"/>
      <c r="BJ113" s="521"/>
      <c r="BK113" s="521"/>
      <c r="BL113" s="521"/>
      <c r="BM113" s="521"/>
      <c r="BN113" s="521"/>
      <c r="BO113" s="521"/>
      <c r="BP113" s="521"/>
      <c r="BQ113" s="521"/>
      <c r="BR113" s="521"/>
      <c r="BS113" s="521"/>
      <c r="BT113" s="521"/>
      <c r="BU113" s="521"/>
      <c r="BV113" s="521"/>
      <c r="BW113" s="521"/>
      <c r="BX113" s="521"/>
      <c r="BY113" s="521"/>
      <c r="BZ113" s="521"/>
      <c r="CA113" s="521"/>
      <c r="CB113" s="521"/>
      <c r="CC113" s="521"/>
      <c r="CD113" s="521"/>
      <c r="CE113" s="521"/>
      <c r="CF113" s="521"/>
      <c r="CG113" s="521"/>
      <c r="CH113" s="521"/>
      <c r="CI113" s="521"/>
      <c r="CJ113" s="521"/>
      <c r="CK113" s="521"/>
      <c r="CL113" s="521"/>
    </row>
    <row r="114" spans="47:90" x14ac:dyDescent="0.25">
      <c r="AU114" s="521"/>
      <c r="AV114" s="521"/>
      <c r="AW114" s="521"/>
      <c r="AX114" s="521"/>
      <c r="AY114" s="521"/>
      <c r="AZ114" s="521"/>
      <c r="BA114" s="521"/>
      <c r="BB114" s="521"/>
      <c r="BC114" s="521"/>
      <c r="BD114" s="521"/>
      <c r="BE114" s="521"/>
      <c r="BF114" s="521"/>
      <c r="BG114" s="521"/>
      <c r="BH114" s="521"/>
      <c r="BI114" s="521"/>
      <c r="BJ114" s="521"/>
      <c r="BK114" s="521"/>
      <c r="BL114" s="521"/>
      <c r="BM114" s="521"/>
      <c r="BN114" s="521"/>
      <c r="BO114" s="521"/>
      <c r="BP114" s="521"/>
      <c r="BQ114" s="521"/>
      <c r="BR114" s="521"/>
      <c r="BS114" s="521"/>
      <c r="BT114" s="521"/>
      <c r="BU114" s="521"/>
      <c r="BV114" s="521"/>
      <c r="BW114" s="521"/>
      <c r="BX114" s="521"/>
      <c r="BY114" s="521"/>
      <c r="BZ114" s="521"/>
      <c r="CA114" s="521"/>
      <c r="CB114" s="521"/>
      <c r="CC114" s="521"/>
      <c r="CD114" s="521"/>
      <c r="CE114" s="521"/>
      <c r="CF114" s="521"/>
      <c r="CG114" s="521"/>
      <c r="CH114" s="521"/>
      <c r="CI114" s="521"/>
      <c r="CJ114" s="521"/>
      <c r="CK114" s="521"/>
      <c r="CL114" s="521"/>
    </row>
    <row r="115" spans="47:90" x14ac:dyDescent="0.25">
      <c r="AU115" s="521"/>
      <c r="AV115" s="521"/>
      <c r="AW115" s="521"/>
      <c r="AX115" s="521"/>
      <c r="AY115" s="521"/>
      <c r="AZ115" s="521"/>
      <c r="BA115" s="521"/>
      <c r="BB115" s="521"/>
      <c r="BC115" s="521"/>
      <c r="BD115" s="521"/>
      <c r="BE115" s="521"/>
      <c r="BF115" s="521"/>
      <c r="BG115" s="521"/>
      <c r="BH115" s="521"/>
      <c r="BI115" s="521"/>
      <c r="BJ115" s="521"/>
      <c r="BK115" s="521"/>
      <c r="BL115" s="521"/>
      <c r="BM115" s="521"/>
      <c r="BN115" s="521"/>
      <c r="BO115" s="521"/>
      <c r="BP115" s="521"/>
      <c r="BQ115" s="521"/>
      <c r="BR115" s="521"/>
      <c r="BS115" s="521"/>
      <c r="BT115" s="521"/>
      <c r="BU115" s="521"/>
      <c r="BV115" s="521"/>
      <c r="BW115" s="521"/>
      <c r="BX115" s="521"/>
      <c r="BY115" s="521"/>
      <c r="BZ115" s="521"/>
      <c r="CA115" s="521"/>
      <c r="CB115" s="521"/>
      <c r="CC115" s="521"/>
      <c r="CD115" s="521"/>
      <c r="CE115" s="521"/>
      <c r="CF115" s="521"/>
      <c r="CG115" s="521"/>
      <c r="CH115" s="521"/>
      <c r="CI115" s="521"/>
      <c r="CJ115" s="521"/>
      <c r="CK115" s="521"/>
      <c r="CL115" s="521"/>
    </row>
    <row r="116" spans="47:90" x14ac:dyDescent="0.25">
      <c r="AU116" s="521"/>
      <c r="AV116" s="521"/>
      <c r="AW116" s="521"/>
      <c r="AX116" s="521"/>
      <c r="AY116" s="521"/>
      <c r="AZ116" s="521"/>
      <c r="BA116" s="521"/>
      <c r="BB116" s="521"/>
      <c r="BC116" s="521"/>
      <c r="BD116" s="521"/>
      <c r="BE116" s="521"/>
      <c r="BF116" s="521"/>
      <c r="BG116" s="521"/>
      <c r="BH116" s="521"/>
      <c r="BI116" s="521"/>
      <c r="BJ116" s="521"/>
      <c r="BK116" s="521"/>
      <c r="BL116" s="521"/>
      <c r="BM116" s="521"/>
      <c r="BN116" s="521"/>
      <c r="BO116" s="521"/>
      <c r="BP116" s="521"/>
      <c r="BQ116" s="521"/>
      <c r="BR116" s="521"/>
      <c r="BS116" s="521"/>
      <c r="BT116" s="521"/>
      <c r="BU116" s="521"/>
      <c r="BV116" s="521"/>
      <c r="BW116" s="521"/>
      <c r="BX116" s="521"/>
      <c r="BY116" s="521"/>
      <c r="BZ116" s="521"/>
      <c r="CA116" s="521"/>
      <c r="CB116" s="521"/>
      <c r="CC116" s="521"/>
      <c r="CD116" s="521"/>
      <c r="CE116" s="521"/>
      <c r="CF116" s="521"/>
      <c r="CG116" s="521"/>
      <c r="CH116" s="521"/>
      <c r="CI116" s="521"/>
      <c r="CJ116" s="521"/>
      <c r="CK116" s="521"/>
      <c r="CL116" s="521"/>
    </row>
    <row r="117" spans="47:90" x14ac:dyDescent="0.25">
      <c r="AU117" s="521"/>
      <c r="AV117" s="521"/>
      <c r="AW117" s="521"/>
      <c r="AX117" s="521"/>
      <c r="AY117" s="521"/>
      <c r="AZ117" s="521"/>
      <c r="BA117" s="521"/>
      <c r="BB117" s="521"/>
      <c r="BC117" s="521"/>
      <c r="BD117" s="521"/>
      <c r="BE117" s="521"/>
      <c r="BF117" s="521"/>
      <c r="BG117" s="521"/>
      <c r="BH117" s="521"/>
      <c r="BI117" s="521"/>
      <c r="BJ117" s="521"/>
      <c r="BK117" s="521"/>
      <c r="BL117" s="521"/>
      <c r="BM117" s="521"/>
      <c r="BN117" s="521"/>
      <c r="BO117" s="521"/>
      <c r="BP117" s="521"/>
      <c r="BQ117" s="521"/>
      <c r="BR117" s="521"/>
      <c r="BS117" s="521"/>
      <c r="BT117" s="521"/>
      <c r="BU117" s="521"/>
      <c r="BV117" s="521"/>
      <c r="BW117" s="521"/>
      <c r="BX117" s="521"/>
      <c r="BY117" s="521"/>
      <c r="BZ117" s="521"/>
      <c r="CA117" s="521"/>
      <c r="CB117" s="521"/>
      <c r="CC117" s="521"/>
      <c r="CD117" s="521"/>
      <c r="CE117" s="521"/>
      <c r="CF117" s="521"/>
      <c r="CG117" s="521"/>
      <c r="CH117" s="521"/>
      <c r="CI117" s="521"/>
      <c r="CJ117" s="521"/>
      <c r="CK117" s="521"/>
      <c r="CL117" s="521"/>
    </row>
    <row r="118" spans="47:90" x14ac:dyDescent="0.25">
      <c r="AU118" s="521"/>
      <c r="AV118" s="521"/>
      <c r="AW118" s="521"/>
      <c r="AX118" s="521"/>
      <c r="AY118" s="521"/>
      <c r="AZ118" s="521"/>
      <c r="BA118" s="521"/>
      <c r="BB118" s="521"/>
      <c r="BC118" s="521"/>
      <c r="BD118" s="521"/>
      <c r="BE118" s="521"/>
      <c r="BF118" s="521"/>
      <c r="BG118" s="521"/>
      <c r="BH118" s="521"/>
      <c r="BI118" s="521"/>
      <c r="BJ118" s="521"/>
      <c r="BK118" s="521"/>
      <c r="BL118" s="521"/>
      <c r="BM118" s="521"/>
      <c r="BN118" s="521"/>
      <c r="BO118" s="521"/>
      <c r="BP118" s="521"/>
      <c r="BQ118" s="521"/>
      <c r="BR118" s="521"/>
      <c r="BS118" s="521"/>
      <c r="BT118" s="521"/>
      <c r="BU118" s="521"/>
      <c r="BV118" s="521"/>
      <c r="BW118" s="521"/>
      <c r="BX118" s="521"/>
      <c r="BY118" s="521"/>
      <c r="BZ118" s="521"/>
      <c r="CA118" s="521"/>
      <c r="CB118" s="521"/>
      <c r="CC118" s="521"/>
      <c r="CD118" s="521"/>
      <c r="CE118" s="521"/>
      <c r="CF118" s="521"/>
      <c r="CG118" s="521"/>
      <c r="CH118" s="521"/>
      <c r="CI118" s="521"/>
      <c r="CJ118" s="521"/>
      <c r="CK118" s="521"/>
      <c r="CL118" s="521"/>
    </row>
    <row r="119" spans="47:90" x14ac:dyDescent="0.25">
      <c r="AU119" s="521"/>
      <c r="AV119" s="521"/>
      <c r="AW119" s="521"/>
      <c r="AX119" s="521"/>
      <c r="AY119" s="521"/>
      <c r="AZ119" s="521"/>
      <c r="BA119" s="521"/>
      <c r="BB119" s="521"/>
      <c r="BC119" s="521"/>
      <c r="BD119" s="521"/>
      <c r="BE119" s="521"/>
      <c r="BF119" s="521"/>
      <c r="BG119" s="521"/>
      <c r="BH119" s="521"/>
      <c r="BI119" s="521"/>
      <c r="BJ119" s="521"/>
      <c r="BK119" s="521"/>
      <c r="BL119" s="521"/>
      <c r="BM119" s="521"/>
      <c r="BN119" s="521"/>
      <c r="BO119" s="521"/>
      <c r="BP119" s="521"/>
      <c r="BQ119" s="521"/>
      <c r="BR119" s="521"/>
      <c r="BS119" s="521"/>
      <c r="BT119" s="521"/>
      <c r="BU119" s="521"/>
      <c r="BV119" s="521"/>
      <c r="BW119" s="521"/>
      <c r="BX119" s="521"/>
      <c r="BY119" s="521"/>
      <c r="BZ119" s="521"/>
      <c r="CA119" s="521"/>
      <c r="CB119" s="521"/>
      <c r="CC119" s="521"/>
      <c r="CD119" s="521"/>
      <c r="CE119" s="521"/>
      <c r="CF119" s="521"/>
      <c r="CG119" s="521"/>
      <c r="CH119" s="521"/>
      <c r="CI119" s="521"/>
      <c r="CJ119" s="521"/>
      <c r="CK119" s="521"/>
      <c r="CL119" s="521"/>
    </row>
    <row r="120" spans="47:90" x14ac:dyDescent="0.25">
      <c r="AU120" s="521"/>
      <c r="AV120" s="521"/>
      <c r="AW120" s="521"/>
      <c r="AX120" s="521"/>
      <c r="AY120" s="521"/>
      <c r="AZ120" s="521"/>
      <c r="BA120" s="521"/>
      <c r="BB120" s="521"/>
      <c r="BC120" s="521"/>
      <c r="BD120" s="521"/>
      <c r="BE120" s="521"/>
      <c r="BF120" s="521"/>
      <c r="BG120" s="521"/>
      <c r="BH120" s="521"/>
      <c r="BI120" s="521"/>
      <c r="BJ120" s="521"/>
      <c r="BK120" s="521"/>
      <c r="BL120" s="521"/>
      <c r="BM120" s="521"/>
      <c r="BN120" s="521"/>
      <c r="BO120" s="521"/>
      <c r="BP120" s="521"/>
      <c r="BQ120" s="521"/>
      <c r="BR120" s="521"/>
      <c r="BS120" s="521"/>
      <c r="BT120" s="521"/>
      <c r="BU120" s="521"/>
      <c r="BV120" s="521"/>
      <c r="BW120" s="521"/>
      <c r="BX120" s="521"/>
      <c r="BY120" s="521"/>
      <c r="BZ120" s="521"/>
      <c r="CA120" s="521"/>
      <c r="CB120" s="521"/>
      <c r="CC120" s="521"/>
      <c r="CD120" s="521"/>
      <c r="CE120" s="521"/>
      <c r="CF120" s="521"/>
      <c r="CG120" s="521"/>
      <c r="CH120" s="521"/>
      <c r="CI120" s="521"/>
      <c r="CJ120" s="521"/>
      <c r="CK120" s="521"/>
      <c r="CL120" s="521"/>
    </row>
    <row r="121" spans="47:90" x14ac:dyDescent="0.25">
      <c r="AU121" s="521"/>
      <c r="AV121" s="521"/>
      <c r="AW121" s="521"/>
      <c r="AX121" s="521"/>
      <c r="AY121" s="521"/>
      <c r="AZ121" s="521"/>
      <c r="BA121" s="521"/>
      <c r="BB121" s="521"/>
      <c r="BC121" s="521"/>
      <c r="BD121" s="521"/>
      <c r="BE121" s="521"/>
      <c r="BF121" s="521"/>
      <c r="BG121" s="521"/>
      <c r="BH121" s="521"/>
      <c r="BI121" s="521"/>
      <c r="BJ121" s="521"/>
      <c r="BK121" s="521"/>
      <c r="BL121" s="521"/>
      <c r="BM121" s="521"/>
      <c r="BN121" s="521"/>
      <c r="BO121" s="521"/>
      <c r="BP121" s="521"/>
      <c r="BQ121" s="521"/>
      <c r="BR121" s="521"/>
      <c r="BS121" s="521"/>
      <c r="BT121" s="521"/>
      <c r="BU121" s="521"/>
      <c r="BV121" s="521"/>
      <c r="BW121" s="521"/>
      <c r="BX121" s="521"/>
      <c r="BY121" s="521"/>
      <c r="BZ121" s="521"/>
      <c r="CA121" s="521"/>
      <c r="CB121" s="521"/>
      <c r="CC121" s="521"/>
      <c r="CD121" s="521"/>
      <c r="CE121" s="521"/>
      <c r="CF121" s="521"/>
      <c r="CG121" s="521"/>
      <c r="CH121" s="521"/>
      <c r="CI121" s="521"/>
      <c r="CJ121" s="521"/>
      <c r="CK121" s="521"/>
      <c r="CL121" s="521"/>
    </row>
    <row r="122" spans="47:90" x14ac:dyDescent="0.25">
      <c r="AU122" s="521"/>
      <c r="AV122" s="521"/>
      <c r="AW122" s="521"/>
      <c r="AX122" s="521"/>
      <c r="AY122" s="521"/>
      <c r="AZ122" s="521"/>
      <c r="BA122" s="521"/>
      <c r="BB122" s="521"/>
      <c r="BC122" s="521"/>
      <c r="BD122" s="521"/>
      <c r="BE122" s="521"/>
      <c r="BF122" s="521"/>
      <c r="BG122" s="521"/>
      <c r="BH122" s="521"/>
      <c r="BI122" s="521"/>
      <c r="BJ122" s="521"/>
      <c r="BK122" s="521"/>
      <c r="BL122" s="521"/>
      <c r="BM122" s="521"/>
      <c r="BN122" s="521"/>
      <c r="BO122" s="521"/>
      <c r="BP122" s="521"/>
      <c r="BQ122" s="521"/>
      <c r="BR122" s="521"/>
      <c r="BS122" s="521"/>
      <c r="BT122" s="521"/>
      <c r="BU122" s="521"/>
      <c r="BV122" s="521"/>
      <c r="BW122" s="521"/>
      <c r="BX122" s="521"/>
      <c r="BY122" s="521"/>
      <c r="BZ122" s="521"/>
      <c r="CA122" s="521"/>
      <c r="CB122" s="521"/>
      <c r="CC122" s="521"/>
      <c r="CD122" s="521"/>
      <c r="CE122" s="521"/>
      <c r="CF122" s="521"/>
      <c r="CG122" s="521"/>
      <c r="CH122" s="521"/>
      <c r="CI122" s="521"/>
      <c r="CJ122" s="521"/>
      <c r="CK122" s="521"/>
      <c r="CL122" s="521"/>
    </row>
    <row r="123" spans="47:90" x14ac:dyDescent="0.25">
      <c r="AU123" s="521"/>
      <c r="AV123" s="521"/>
      <c r="AW123" s="521"/>
      <c r="AX123" s="521"/>
      <c r="AY123" s="521"/>
      <c r="AZ123" s="521"/>
      <c r="BA123" s="521"/>
      <c r="BB123" s="521"/>
      <c r="BC123" s="521"/>
      <c r="BD123" s="521"/>
      <c r="BE123" s="521"/>
      <c r="BF123" s="521"/>
      <c r="BG123" s="521"/>
      <c r="BH123" s="521"/>
      <c r="BI123" s="521"/>
      <c r="BJ123" s="521"/>
      <c r="BK123" s="521"/>
      <c r="BL123" s="521"/>
      <c r="BM123" s="521"/>
      <c r="BN123" s="521"/>
      <c r="BO123" s="521"/>
      <c r="BP123" s="521"/>
      <c r="BQ123" s="521"/>
      <c r="BR123" s="521"/>
      <c r="BS123" s="521"/>
      <c r="BT123" s="521"/>
      <c r="BU123" s="521"/>
      <c r="BV123" s="521"/>
      <c r="BW123" s="521"/>
      <c r="BX123" s="521"/>
      <c r="BY123" s="521"/>
      <c r="BZ123" s="521"/>
      <c r="CA123" s="521"/>
      <c r="CB123" s="521"/>
      <c r="CC123" s="521"/>
      <c r="CD123" s="521"/>
      <c r="CE123" s="521"/>
      <c r="CF123" s="521"/>
      <c r="CG123" s="521"/>
      <c r="CH123" s="521"/>
      <c r="CI123" s="521"/>
      <c r="CJ123" s="521"/>
      <c r="CK123" s="521"/>
      <c r="CL123" s="521"/>
    </row>
    <row r="124" spans="47:90" x14ac:dyDescent="0.25">
      <c r="AU124" s="521"/>
      <c r="AV124" s="521"/>
      <c r="AW124" s="521"/>
      <c r="AX124" s="521"/>
      <c r="AY124" s="521"/>
      <c r="AZ124" s="521"/>
      <c r="BA124" s="521"/>
      <c r="BB124" s="521"/>
      <c r="BC124" s="521"/>
      <c r="BD124" s="521"/>
      <c r="BE124" s="521"/>
      <c r="BF124" s="521"/>
      <c r="BG124" s="521"/>
      <c r="BH124" s="521"/>
      <c r="BI124" s="521"/>
      <c r="BJ124" s="521"/>
      <c r="BK124" s="521"/>
      <c r="BL124" s="521"/>
      <c r="BM124" s="521"/>
      <c r="BN124" s="521"/>
      <c r="BO124" s="521"/>
      <c r="BP124" s="521"/>
      <c r="BQ124" s="521"/>
      <c r="BR124" s="521"/>
      <c r="BS124" s="521"/>
      <c r="BT124" s="521"/>
      <c r="BU124" s="521"/>
      <c r="BV124" s="521"/>
      <c r="BW124" s="521"/>
      <c r="BX124" s="521"/>
      <c r="BY124" s="521"/>
      <c r="BZ124" s="521"/>
      <c r="CA124" s="521"/>
      <c r="CB124" s="521"/>
      <c r="CC124" s="521"/>
      <c r="CD124" s="521"/>
      <c r="CE124" s="521"/>
      <c r="CF124" s="521"/>
      <c r="CG124" s="521"/>
      <c r="CH124" s="521"/>
      <c r="CI124" s="521"/>
      <c r="CJ124" s="521"/>
      <c r="CK124" s="521"/>
      <c r="CL124" s="521"/>
    </row>
    <row r="125" spans="47:90" x14ac:dyDescent="0.25">
      <c r="AU125" s="521"/>
      <c r="AV125" s="521"/>
      <c r="AW125" s="521"/>
      <c r="AX125" s="521"/>
      <c r="AY125" s="521"/>
      <c r="AZ125" s="521"/>
      <c r="BA125" s="521"/>
      <c r="BB125" s="521"/>
      <c r="BC125" s="521"/>
      <c r="BD125" s="521"/>
      <c r="BE125" s="521"/>
      <c r="BF125" s="521"/>
      <c r="BG125" s="521"/>
      <c r="BH125" s="521"/>
      <c r="BI125" s="521"/>
      <c r="BJ125" s="521"/>
      <c r="BK125" s="521"/>
      <c r="BL125" s="521"/>
      <c r="BM125" s="521"/>
      <c r="BN125" s="521"/>
      <c r="BO125" s="521"/>
      <c r="BP125" s="521"/>
      <c r="BQ125" s="521"/>
      <c r="BR125" s="521"/>
      <c r="BS125" s="521"/>
      <c r="BT125" s="521"/>
      <c r="BU125" s="521"/>
      <c r="BV125" s="521"/>
      <c r="BW125" s="521"/>
      <c r="BX125" s="521"/>
      <c r="BY125" s="521"/>
      <c r="BZ125" s="521"/>
      <c r="CA125" s="521"/>
      <c r="CB125" s="521"/>
      <c r="CC125" s="521"/>
      <c r="CD125" s="521"/>
      <c r="CE125" s="521"/>
      <c r="CF125" s="521"/>
      <c r="CG125" s="521"/>
      <c r="CH125" s="521"/>
      <c r="CI125" s="521"/>
      <c r="CJ125" s="521"/>
      <c r="CK125" s="521"/>
      <c r="CL125" s="521"/>
    </row>
    <row r="126" spans="47:90" x14ac:dyDescent="0.25">
      <c r="AU126" s="521"/>
      <c r="AV126" s="521"/>
      <c r="AW126" s="521"/>
      <c r="AX126" s="521"/>
      <c r="AY126" s="521"/>
      <c r="AZ126" s="521"/>
      <c r="BA126" s="521"/>
      <c r="BB126" s="521"/>
      <c r="BC126" s="521"/>
      <c r="BD126" s="521"/>
      <c r="BE126" s="521"/>
      <c r="BF126" s="521"/>
      <c r="BG126" s="521"/>
      <c r="BH126" s="521"/>
      <c r="BI126" s="521"/>
      <c r="BJ126" s="521"/>
      <c r="BK126" s="521"/>
      <c r="BL126" s="521"/>
      <c r="BM126" s="521"/>
      <c r="BN126" s="521"/>
      <c r="BO126" s="521"/>
      <c r="BP126" s="521"/>
      <c r="BQ126" s="521"/>
      <c r="BR126" s="521"/>
      <c r="BS126" s="521"/>
      <c r="BT126" s="521"/>
      <c r="BU126" s="521"/>
      <c r="BV126" s="521"/>
      <c r="BW126" s="521"/>
      <c r="BX126" s="521"/>
      <c r="BY126" s="521"/>
      <c r="BZ126" s="521"/>
      <c r="CA126" s="521"/>
      <c r="CB126" s="521"/>
      <c r="CC126" s="521"/>
      <c r="CD126" s="521"/>
      <c r="CE126" s="521"/>
      <c r="CF126" s="521"/>
      <c r="CG126" s="521"/>
      <c r="CH126" s="521"/>
      <c r="CI126" s="521"/>
      <c r="CJ126" s="521"/>
      <c r="CK126" s="521"/>
      <c r="CL126" s="521"/>
    </row>
    <row r="127" spans="47:90" x14ac:dyDescent="0.25">
      <c r="AU127" s="521"/>
      <c r="AV127" s="521"/>
      <c r="AW127" s="521"/>
      <c r="AX127" s="521"/>
      <c r="AY127" s="521"/>
      <c r="AZ127" s="521"/>
      <c r="BA127" s="521"/>
      <c r="BB127" s="521"/>
      <c r="BC127" s="521"/>
      <c r="BD127" s="521"/>
      <c r="BE127" s="521"/>
      <c r="BF127" s="521"/>
      <c r="BG127" s="521"/>
      <c r="BH127" s="521"/>
      <c r="BI127" s="521"/>
      <c r="BJ127" s="521"/>
      <c r="BK127" s="521"/>
      <c r="BL127" s="521"/>
      <c r="BM127" s="521"/>
      <c r="BN127" s="521"/>
      <c r="BO127" s="521"/>
      <c r="BP127" s="521"/>
      <c r="BQ127" s="521"/>
      <c r="BR127" s="521"/>
      <c r="BS127" s="521"/>
      <c r="BT127" s="521"/>
      <c r="BU127" s="521"/>
      <c r="BV127" s="521"/>
      <c r="BW127" s="521"/>
      <c r="BX127" s="521"/>
      <c r="BY127" s="521"/>
      <c r="BZ127" s="521"/>
      <c r="CA127" s="521"/>
      <c r="CB127" s="521"/>
      <c r="CC127" s="521"/>
      <c r="CD127" s="521"/>
      <c r="CE127" s="521"/>
      <c r="CF127" s="521"/>
      <c r="CG127" s="521"/>
      <c r="CH127" s="521"/>
      <c r="CI127" s="521"/>
      <c r="CJ127" s="521"/>
      <c r="CK127" s="521"/>
      <c r="CL127" s="521"/>
    </row>
    <row r="128" spans="47:90" x14ac:dyDescent="0.25">
      <c r="AU128" s="521"/>
      <c r="AV128" s="521"/>
      <c r="AW128" s="521"/>
      <c r="AX128" s="521"/>
      <c r="AY128" s="521"/>
      <c r="AZ128" s="521"/>
      <c r="BA128" s="521"/>
      <c r="BB128" s="521"/>
      <c r="BC128" s="521"/>
      <c r="BD128" s="521"/>
      <c r="BE128" s="521"/>
      <c r="BF128" s="521"/>
      <c r="BG128" s="521"/>
      <c r="BH128" s="521"/>
      <c r="BI128" s="521"/>
      <c r="BJ128" s="521"/>
      <c r="BK128" s="521"/>
      <c r="BL128" s="521"/>
      <c r="BM128" s="521"/>
      <c r="BN128" s="521"/>
      <c r="BO128" s="521"/>
      <c r="BP128" s="521"/>
      <c r="BQ128" s="521"/>
      <c r="BR128" s="521"/>
      <c r="BS128" s="521"/>
      <c r="BT128" s="521"/>
      <c r="BU128" s="521"/>
      <c r="BV128" s="521"/>
      <c r="BW128" s="521"/>
      <c r="BX128" s="521"/>
      <c r="BY128" s="521"/>
      <c r="BZ128" s="521"/>
      <c r="CA128" s="521"/>
      <c r="CB128" s="521"/>
      <c r="CC128" s="521"/>
      <c r="CD128" s="521"/>
      <c r="CE128" s="521"/>
      <c r="CF128" s="521"/>
      <c r="CG128" s="521"/>
      <c r="CH128" s="521"/>
      <c r="CI128" s="521"/>
      <c r="CJ128" s="521"/>
      <c r="CK128" s="521"/>
      <c r="CL128" s="521"/>
    </row>
    <row r="129" spans="47:90" x14ac:dyDescent="0.25">
      <c r="AU129" s="521"/>
      <c r="AV129" s="521"/>
      <c r="AW129" s="521"/>
      <c r="AX129" s="521"/>
      <c r="AY129" s="521"/>
      <c r="AZ129" s="521"/>
      <c r="BA129" s="521"/>
      <c r="BB129" s="521"/>
      <c r="BC129" s="521"/>
      <c r="BD129" s="521"/>
      <c r="BE129" s="521"/>
      <c r="BF129" s="521"/>
      <c r="BG129" s="521"/>
      <c r="BH129" s="521"/>
      <c r="BI129" s="521"/>
      <c r="BJ129" s="521"/>
      <c r="BK129" s="521"/>
      <c r="BL129" s="521"/>
      <c r="BM129" s="521"/>
      <c r="BN129" s="521"/>
      <c r="BO129" s="521"/>
      <c r="BP129" s="521"/>
      <c r="BQ129" s="521"/>
      <c r="BR129" s="521"/>
      <c r="BS129" s="521"/>
      <c r="BT129" s="521"/>
      <c r="BU129" s="521"/>
      <c r="BV129" s="521"/>
      <c r="BW129" s="521"/>
      <c r="BX129" s="521"/>
      <c r="BY129" s="521"/>
      <c r="BZ129" s="521"/>
      <c r="CA129" s="521"/>
      <c r="CB129" s="521"/>
      <c r="CC129" s="521"/>
      <c r="CD129" s="521"/>
      <c r="CE129" s="521"/>
      <c r="CF129" s="521"/>
      <c r="CG129" s="521"/>
      <c r="CH129" s="521"/>
      <c r="CI129" s="521"/>
      <c r="CJ129" s="521"/>
      <c r="CK129" s="521"/>
      <c r="CL129" s="521"/>
    </row>
    <row r="130" spans="47:90" x14ac:dyDescent="0.25">
      <c r="AU130" s="521"/>
      <c r="AV130" s="521"/>
      <c r="AW130" s="521"/>
      <c r="AX130" s="521"/>
      <c r="AY130" s="521"/>
      <c r="AZ130" s="521"/>
      <c r="BA130" s="521"/>
      <c r="BB130" s="521"/>
      <c r="BC130" s="521"/>
      <c r="BD130" s="521"/>
      <c r="BE130" s="521"/>
      <c r="BF130" s="521"/>
      <c r="BG130" s="521"/>
      <c r="BH130" s="521"/>
      <c r="BI130" s="521"/>
      <c r="BJ130" s="521"/>
      <c r="BK130" s="521"/>
      <c r="BL130" s="521"/>
      <c r="BM130" s="521"/>
      <c r="BN130" s="521"/>
      <c r="BO130" s="521"/>
      <c r="BP130" s="521"/>
      <c r="BQ130" s="521"/>
      <c r="BR130" s="521"/>
      <c r="BS130" s="521"/>
      <c r="BT130" s="521"/>
      <c r="BU130" s="521"/>
      <c r="BV130" s="521"/>
      <c r="BW130" s="521"/>
      <c r="BX130" s="521"/>
      <c r="BY130" s="521"/>
      <c r="BZ130" s="521"/>
      <c r="CA130" s="521"/>
      <c r="CB130" s="521"/>
      <c r="CC130" s="521"/>
      <c r="CD130" s="521"/>
      <c r="CE130" s="521"/>
      <c r="CF130" s="521"/>
      <c r="CG130" s="521"/>
      <c r="CH130" s="521"/>
      <c r="CI130" s="521"/>
      <c r="CJ130" s="521"/>
      <c r="CK130" s="521"/>
      <c r="CL130" s="521"/>
    </row>
    <row r="131" spans="47:90" x14ac:dyDescent="0.25">
      <c r="AU131" s="521"/>
      <c r="AV131" s="521"/>
      <c r="AW131" s="521"/>
      <c r="AX131" s="521"/>
      <c r="AY131" s="521"/>
      <c r="AZ131" s="521"/>
      <c r="BA131" s="521"/>
      <c r="BB131" s="521"/>
      <c r="BC131" s="521"/>
      <c r="BD131" s="521"/>
      <c r="BE131" s="521"/>
      <c r="BF131" s="521"/>
      <c r="BG131" s="521"/>
      <c r="BH131" s="521"/>
      <c r="BI131" s="521"/>
      <c r="BJ131" s="521"/>
      <c r="BK131" s="521"/>
      <c r="BL131" s="521"/>
      <c r="BM131" s="521"/>
      <c r="BN131" s="521"/>
      <c r="BO131" s="521"/>
      <c r="BP131" s="521"/>
      <c r="BQ131" s="521"/>
      <c r="BR131" s="521"/>
      <c r="BS131" s="521"/>
      <c r="BT131" s="521"/>
      <c r="BU131" s="521"/>
      <c r="BV131" s="521"/>
      <c r="BW131" s="521"/>
      <c r="BX131" s="521"/>
      <c r="BY131" s="521"/>
      <c r="BZ131" s="521"/>
      <c r="CA131" s="521"/>
      <c r="CB131" s="521"/>
      <c r="CC131" s="521"/>
      <c r="CD131" s="521"/>
      <c r="CE131" s="521"/>
      <c r="CF131" s="521"/>
      <c r="CG131" s="521"/>
      <c r="CH131" s="521"/>
      <c r="CI131" s="521"/>
      <c r="CJ131" s="521"/>
      <c r="CK131" s="521"/>
      <c r="CL131" s="521"/>
    </row>
    <row r="132" spans="47:90" x14ac:dyDescent="0.25">
      <c r="AU132" s="521"/>
      <c r="AV132" s="521"/>
      <c r="AW132" s="521"/>
      <c r="AX132" s="521"/>
      <c r="AY132" s="521"/>
      <c r="AZ132" s="521"/>
      <c r="BA132" s="521"/>
      <c r="BB132" s="521"/>
      <c r="BC132" s="521"/>
      <c r="BD132" s="521"/>
      <c r="BE132" s="521"/>
      <c r="BF132" s="521"/>
      <c r="BG132" s="521"/>
      <c r="BH132" s="521"/>
      <c r="BI132" s="521"/>
      <c r="BJ132" s="521"/>
      <c r="BK132" s="521"/>
      <c r="BL132" s="521"/>
      <c r="BM132" s="521"/>
      <c r="BN132" s="521"/>
      <c r="BO132" s="521"/>
      <c r="BP132" s="521"/>
      <c r="BQ132" s="521"/>
      <c r="BR132" s="521"/>
      <c r="BS132" s="521"/>
      <c r="BT132" s="521"/>
      <c r="BU132" s="521"/>
      <c r="BV132" s="521"/>
      <c r="BW132" s="521"/>
      <c r="BX132" s="521"/>
      <c r="BY132" s="521"/>
      <c r="BZ132" s="521"/>
      <c r="CA132" s="521"/>
      <c r="CB132" s="521"/>
      <c r="CC132" s="521"/>
      <c r="CD132" s="521"/>
      <c r="CE132" s="521"/>
      <c r="CF132" s="521"/>
      <c r="CG132" s="521"/>
      <c r="CH132" s="521"/>
      <c r="CI132" s="521"/>
      <c r="CJ132" s="521"/>
      <c r="CK132" s="521"/>
      <c r="CL132" s="521"/>
    </row>
    <row r="133" spans="47:90" x14ac:dyDescent="0.25">
      <c r="AU133" s="521"/>
      <c r="AV133" s="521"/>
      <c r="AW133" s="521"/>
      <c r="AX133" s="521"/>
      <c r="AY133" s="521"/>
      <c r="AZ133" s="521"/>
      <c r="BA133" s="521"/>
      <c r="BB133" s="521"/>
      <c r="BC133" s="521"/>
      <c r="BD133" s="521"/>
      <c r="BE133" s="521"/>
      <c r="BF133" s="521"/>
      <c r="BG133" s="521"/>
      <c r="BH133" s="521"/>
      <c r="BI133" s="521"/>
      <c r="BJ133" s="521"/>
      <c r="BK133" s="521"/>
      <c r="BL133" s="521"/>
      <c r="BM133" s="521"/>
      <c r="BN133" s="521"/>
      <c r="BO133" s="521"/>
      <c r="BP133" s="521"/>
      <c r="BQ133" s="521"/>
      <c r="BR133" s="521"/>
      <c r="BS133" s="521"/>
      <c r="BT133" s="521"/>
      <c r="BU133" s="521"/>
      <c r="BV133" s="521"/>
      <c r="BW133" s="521"/>
      <c r="BX133" s="521"/>
      <c r="BY133" s="521"/>
      <c r="BZ133" s="521"/>
      <c r="CA133" s="521"/>
      <c r="CB133" s="521"/>
      <c r="CC133" s="521"/>
      <c r="CD133" s="521"/>
      <c r="CE133" s="521"/>
      <c r="CF133" s="521"/>
      <c r="CG133" s="521"/>
      <c r="CH133" s="521"/>
      <c r="CI133" s="521"/>
      <c r="CJ133" s="521"/>
      <c r="CK133" s="521"/>
      <c r="CL133" s="521"/>
    </row>
    <row r="134" spans="47:90" x14ac:dyDescent="0.25">
      <c r="AU134" s="521"/>
      <c r="AV134" s="521"/>
      <c r="AW134" s="521"/>
      <c r="AX134" s="521"/>
      <c r="AY134" s="521"/>
      <c r="AZ134" s="521"/>
      <c r="BA134" s="521"/>
      <c r="BB134" s="521"/>
      <c r="BC134" s="521"/>
      <c r="BD134" s="521"/>
      <c r="BE134" s="521"/>
      <c r="BF134" s="521"/>
      <c r="BG134" s="521"/>
      <c r="BH134" s="521"/>
      <c r="BI134" s="521"/>
      <c r="BJ134" s="521"/>
      <c r="BK134" s="521"/>
      <c r="BL134" s="521"/>
      <c r="BM134" s="521"/>
      <c r="BN134" s="521"/>
      <c r="BO134" s="521"/>
      <c r="BP134" s="521"/>
      <c r="BQ134" s="521"/>
      <c r="BR134" s="521"/>
      <c r="BS134" s="521"/>
      <c r="BT134" s="521"/>
      <c r="BU134" s="521"/>
      <c r="BV134" s="521"/>
      <c r="BW134" s="521"/>
      <c r="BX134" s="521"/>
      <c r="BY134" s="521"/>
      <c r="BZ134" s="521"/>
      <c r="CA134" s="521"/>
      <c r="CB134" s="521"/>
      <c r="CC134" s="521"/>
      <c r="CD134" s="521"/>
      <c r="CE134" s="521"/>
      <c r="CF134" s="521"/>
      <c r="CG134" s="521"/>
      <c r="CH134" s="521"/>
      <c r="CI134" s="521"/>
      <c r="CJ134" s="521"/>
      <c r="CK134" s="521"/>
      <c r="CL134" s="521"/>
    </row>
    <row r="135" spans="47:90" x14ac:dyDescent="0.25">
      <c r="AU135" s="521"/>
      <c r="AV135" s="521"/>
      <c r="AW135" s="521"/>
      <c r="AX135" s="521"/>
      <c r="AY135" s="521"/>
      <c r="AZ135" s="521"/>
      <c r="BA135" s="521"/>
      <c r="BB135" s="521"/>
      <c r="BC135" s="521"/>
      <c r="BD135" s="521"/>
      <c r="BE135" s="521"/>
      <c r="BF135" s="521"/>
      <c r="BG135" s="521"/>
      <c r="BH135" s="521"/>
      <c r="BI135" s="521"/>
      <c r="BJ135" s="521"/>
      <c r="BK135" s="521"/>
      <c r="BL135" s="521"/>
      <c r="BM135" s="521"/>
      <c r="BN135" s="521"/>
      <c r="BO135" s="521"/>
      <c r="BP135" s="521"/>
      <c r="BQ135" s="521"/>
      <c r="BR135" s="521"/>
      <c r="BS135" s="521"/>
      <c r="BT135" s="521"/>
      <c r="BU135" s="521"/>
      <c r="BV135" s="521"/>
      <c r="BW135" s="521"/>
      <c r="BX135" s="521"/>
      <c r="BY135" s="521"/>
      <c r="BZ135" s="521"/>
      <c r="CA135" s="521"/>
      <c r="CB135" s="521"/>
      <c r="CC135" s="521"/>
      <c r="CD135" s="521"/>
      <c r="CE135" s="521"/>
      <c r="CF135" s="521"/>
      <c r="CG135" s="521"/>
      <c r="CH135" s="521"/>
      <c r="CI135" s="521"/>
      <c r="CJ135" s="521"/>
      <c r="CK135" s="521"/>
      <c r="CL135" s="521"/>
    </row>
    <row r="136" spans="47:90" x14ac:dyDescent="0.25">
      <c r="AU136" s="521"/>
      <c r="AV136" s="521"/>
      <c r="AW136" s="521"/>
      <c r="AX136" s="521"/>
      <c r="AY136" s="521"/>
      <c r="AZ136" s="521"/>
      <c r="BA136" s="521"/>
      <c r="BB136" s="521"/>
      <c r="BC136" s="521"/>
      <c r="BD136" s="521"/>
      <c r="BE136" s="521"/>
      <c r="BF136" s="521"/>
      <c r="BG136" s="521"/>
      <c r="BH136" s="521"/>
      <c r="BI136" s="521"/>
      <c r="BJ136" s="521"/>
      <c r="BK136" s="521"/>
      <c r="BL136" s="521"/>
      <c r="BM136" s="521"/>
      <c r="BN136" s="521"/>
      <c r="BO136" s="521"/>
      <c r="BP136" s="521"/>
      <c r="BQ136" s="521"/>
      <c r="BR136" s="521"/>
      <c r="BS136" s="521"/>
      <c r="BT136" s="521"/>
      <c r="BU136" s="521"/>
      <c r="BV136" s="521"/>
      <c r="BW136" s="521"/>
      <c r="BX136" s="521"/>
      <c r="BY136" s="521"/>
      <c r="BZ136" s="521"/>
      <c r="CA136" s="521"/>
      <c r="CB136" s="521"/>
      <c r="CC136" s="521"/>
      <c r="CD136" s="521"/>
      <c r="CE136" s="521"/>
      <c r="CF136" s="521"/>
      <c r="CG136" s="521"/>
      <c r="CH136" s="521"/>
      <c r="CI136" s="521"/>
      <c r="CJ136" s="521"/>
      <c r="CK136" s="521"/>
      <c r="CL136" s="521"/>
    </row>
    <row r="137" spans="47:90" x14ac:dyDescent="0.25">
      <c r="AU137" s="521"/>
      <c r="AV137" s="521"/>
      <c r="AW137" s="521"/>
      <c r="AX137" s="521"/>
      <c r="AY137" s="521"/>
      <c r="AZ137" s="521"/>
      <c r="BA137" s="521"/>
      <c r="BB137" s="521"/>
      <c r="BC137" s="521"/>
      <c r="BD137" s="521"/>
      <c r="BE137" s="521"/>
      <c r="BF137" s="521"/>
      <c r="BG137" s="521"/>
      <c r="BH137" s="521"/>
      <c r="BI137" s="521"/>
      <c r="BJ137" s="521"/>
      <c r="BK137" s="521"/>
      <c r="BL137" s="521"/>
      <c r="BM137" s="521"/>
      <c r="BN137" s="521"/>
      <c r="BO137" s="521"/>
      <c r="BP137" s="521"/>
      <c r="BQ137" s="521"/>
      <c r="BR137" s="521"/>
      <c r="BS137" s="521"/>
      <c r="BT137" s="521"/>
      <c r="BU137" s="521"/>
      <c r="BV137" s="521"/>
      <c r="BW137" s="521"/>
      <c r="BX137" s="521"/>
      <c r="BY137" s="521"/>
      <c r="BZ137" s="521"/>
      <c r="CA137" s="521"/>
      <c r="CB137" s="521"/>
      <c r="CC137" s="521"/>
      <c r="CD137" s="521"/>
      <c r="CE137" s="521"/>
      <c r="CF137" s="521"/>
      <c r="CG137" s="521"/>
      <c r="CH137" s="521"/>
      <c r="CI137" s="521"/>
      <c r="CJ137" s="521"/>
      <c r="CK137" s="521"/>
      <c r="CL137" s="521"/>
    </row>
    <row r="138" spans="47:90" x14ac:dyDescent="0.25">
      <c r="AU138" s="521"/>
      <c r="AV138" s="521"/>
      <c r="AW138" s="521"/>
      <c r="AX138" s="521"/>
      <c r="AY138" s="521"/>
      <c r="AZ138" s="521"/>
      <c r="BA138" s="521"/>
      <c r="BB138" s="521"/>
      <c r="BC138" s="521"/>
      <c r="BD138" s="521"/>
      <c r="BE138" s="521"/>
      <c r="BF138" s="521"/>
      <c r="BG138" s="521"/>
      <c r="BH138" s="521"/>
      <c r="BI138" s="521"/>
      <c r="BJ138" s="521"/>
      <c r="BK138" s="521"/>
      <c r="BL138" s="521"/>
      <c r="BM138" s="521"/>
      <c r="BN138" s="521"/>
      <c r="BO138" s="521"/>
      <c r="BP138" s="521"/>
      <c r="BQ138" s="521"/>
      <c r="BR138" s="521"/>
      <c r="BS138" s="521"/>
      <c r="BT138" s="521"/>
      <c r="BU138" s="521"/>
      <c r="BV138" s="521"/>
      <c r="BW138" s="521"/>
      <c r="BX138" s="521"/>
      <c r="BY138" s="521"/>
      <c r="BZ138" s="521"/>
      <c r="CA138" s="521"/>
      <c r="CB138" s="521"/>
      <c r="CC138" s="521"/>
      <c r="CD138" s="521"/>
      <c r="CE138" s="521"/>
      <c r="CF138" s="521"/>
      <c r="CG138" s="521"/>
      <c r="CH138" s="521"/>
      <c r="CI138" s="521"/>
      <c r="CJ138" s="521"/>
      <c r="CK138" s="521"/>
      <c r="CL138" s="521"/>
    </row>
    <row r="139" spans="47:90" x14ac:dyDescent="0.25">
      <c r="AU139" s="521"/>
      <c r="AV139" s="521"/>
      <c r="AW139" s="521"/>
      <c r="AX139" s="521"/>
      <c r="AY139" s="521"/>
      <c r="AZ139" s="521"/>
      <c r="BA139" s="521"/>
      <c r="BB139" s="521"/>
      <c r="BC139" s="521"/>
      <c r="BD139" s="521"/>
      <c r="BE139" s="521"/>
      <c r="BF139" s="521"/>
      <c r="BG139" s="521"/>
      <c r="BH139" s="521"/>
      <c r="BI139" s="521"/>
      <c r="BJ139" s="521"/>
      <c r="BK139" s="521"/>
      <c r="BL139" s="521"/>
      <c r="BM139" s="521"/>
      <c r="BN139" s="521"/>
      <c r="BO139" s="521"/>
      <c r="BP139" s="521"/>
      <c r="BQ139" s="521"/>
      <c r="BR139" s="521"/>
      <c r="BS139" s="521"/>
      <c r="BT139" s="521"/>
      <c r="BU139" s="521"/>
      <c r="BV139" s="521"/>
      <c r="BW139" s="521"/>
      <c r="BX139" s="521"/>
      <c r="BY139" s="521"/>
      <c r="BZ139" s="521"/>
      <c r="CA139" s="521"/>
      <c r="CB139" s="521"/>
      <c r="CC139" s="521"/>
      <c r="CD139" s="521"/>
      <c r="CE139" s="521"/>
      <c r="CF139" s="521"/>
      <c r="CG139" s="521"/>
      <c r="CH139" s="521"/>
      <c r="CI139" s="521"/>
      <c r="CJ139" s="521"/>
      <c r="CK139" s="521"/>
      <c r="CL139" s="521"/>
    </row>
    <row r="140" spans="47:90" x14ac:dyDescent="0.25">
      <c r="AU140" s="521"/>
      <c r="AV140" s="521"/>
      <c r="AW140" s="521"/>
      <c r="AX140" s="521"/>
      <c r="AY140" s="521"/>
      <c r="AZ140" s="521"/>
      <c r="BA140" s="521"/>
      <c r="BB140" s="521"/>
      <c r="BC140" s="521"/>
      <c r="BD140" s="521"/>
      <c r="BE140" s="521"/>
      <c r="BF140" s="521"/>
      <c r="BG140" s="521"/>
      <c r="BH140" s="521"/>
      <c r="BI140" s="521"/>
      <c r="BJ140" s="521"/>
      <c r="BK140" s="521"/>
      <c r="BL140" s="521"/>
      <c r="BM140" s="521"/>
      <c r="BN140" s="521"/>
      <c r="BO140" s="521"/>
      <c r="BP140" s="521"/>
      <c r="BQ140" s="521"/>
      <c r="BR140" s="521"/>
      <c r="BS140" s="521"/>
      <c r="BT140" s="521"/>
      <c r="BU140" s="521"/>
      <c r="BV140" s="521"/>
      <c r="BW140" s="521"/>
      <c r="BX140" s="521"/>
      <c r="BY140" s="521"/>
      <c r="BZ140" s="521"/>
      <c r="CA140" s="521"/>
      <c r="CB140" s="521"/>
      <c r="CC140" s="521"/>
      <c r="CD140" s="521"/>
      <c r="CE140" s="521"/>
      <c r="CF140" s="521"/>
      <c r="CG140" s="521"/>
      <c r="CH140" s="521"/>
      <c r="CI140" s="521"/>
      <c r="CJ140" s="521"/>
      <c r="CK140" s="521"/>
      <c r="CL140" s="521"/>
    </row>
    <row r="141" spans="47:90" x14ac:dyDescent="0.25">
      <c r="AU141" s="521"/>
      <c r="AV141" s="521"/>
      <c r="AW141" s="521"/>
      <c r="AX141" s="521"/>
      <c r="AY141" s="521"/>
      <c r="AZ141" s="521"/>
      <c r="BA141" s="521"/>
      <c r="BB141" s="521"/>
      <c r="BC141" s="521"/>
      <c r="BD141" s="521"/>
      <c r="BE141" s="521"/>
      <c r="BF141" s="521"/>
      <c r="BG141" s="521"/>
      <c r="BH141" s="521"/>
      <c r="BI141" s="521"/>
      <c r="BJ141" s="521"/>
      <c r="BK141" s="521"/>
      <c r="BL141" s="521"/>
      <c r="BM141" s="521"/>
      <c r="BN141" s="521"/>
      <c r="BO141" s="521"/>
      <c r="BP141" s="521"/>
      <c r="BQ141" s="521"/>
      <c r="BR141" s="521"/>
      <c r="BS141" s="521"/>
      <c r="BT141" s="521"/>
      <c r="BU141" s="521"/>
      <c r="BV141" s="521"/>
      <c r="BW141" s="521"/>
      <c r="BX141" s="521"/>
      <c r="BY141" s="521"/>
      <c r="BZ141" s="521"/>
      <c r="CA141" s="521"/>
      <c r="CB141" s="521"/>
      <c r="CC141" s="521"/>
      <c r="CD141" s="521"/>
      <c r="CE141" s="521"/>
      <c r="CF141" s="521"/>
      <c r="CG141" s="521"/>
      <c r="CH141" s="521"/>
      <c r="CI141" s="521"/>
      <c r="CJ141" s="521"/>
      <c r="CK141" s="521"/>
      <c r="CL141" s="521"/>
    </row>
    <row r="142" spans="47:90" x14ac:dyDescent="0.25">
      <c r="AU142" s="521"/>
      <c r="AV142" s="521"/>
      <c r="AW142" s="521"/>
      <c r="AX142" s="521"/>
      <c r="AY142" s="521"/>
      <c r="AZ142" s="521"/>
      <c r="BA142" s="521"/>
      <c r="BB142" s="521"/>
      <c r="BC142" s="521"/>
      <c r="BD142" s="521"/>
      <c r="BE142" s="521"/>
      <c r="BF142" s="521"/>
      <c r="BG142" s="521"/>
      <c r="BH142" s="521"/>
      <c r="BI142" s="521"/>
      <c r="BJ142" s="521"/>
      <c r="BK142" s="521"/>
      <c r="BL142" s="521"/>
      <c r="BM142" s="521"/>
      <c r="BN142" s="521"/>
      <c r="BO142" s="521"/>
      <c r="BP142" s="521"/>
      <c r="BQ142" s="521"/>
      <c r="BR142" s="521"/>
      <c r="BS142" s="521"/>
      <c r="BT142" s="521"/>
      <c r="BU142" s="521"/>
      <c r="BV142" s="521"/>
      <c r="BW142" s="521"/>
      <c r="BX142" s="521"/>
      <c r="BY142" s="521"/>
      <c r="BZ142" s="521"/>
      <c r="CA142" s="521"/>
      <c r="CB142" s="521"/>
      <c r="CC142" s="521"/>
      <c r="CD142" s="521"/>
      <c r="CE142" s="521"/>
      <c r="CF142" s="521"/>
      <c r="CG142" s="521"/>
      <c r="CH142" s="521"/>
      <c r="CI142" s="521"/>
      <c r="CJ142" s="521"/>
      <c r="CK142" s="521"/>
      <c r="CL142" s="521"/>
    </row>
    <row r="143" spans="47:90" x14ac:dyDescent="0.25">
      <c r="AU143" s="521"/>
      <c r="AV143" s="521"/>
      <c r="AW143" s="521"/>
      <c r="AX143" s="521"/>
      <c r="AY143" s="521"/>
      <c r="AZ143" s="521"/>
      <c r="BA143" s="521"/>
      <c r="BB143" s="521"/>
      <c r="BC143" s="521"/>
      <c r="BD143" s="521"/>
      <c r="BE143" s="521"/>
      <c r="BF143" s="521"/>
      <c r="BG143" s="521"/>
      <c r="BH143" s="521"/>
      <c r="BI143" s="521"/>
      <c r="BJ143" s="521"/>
      <c r="BK143" s="521"/>
      <c r="BL143" s="521"/>
      <c r="BM143" s="521"/>
      <c r="BN143" s="521"/>
      <c r="BO143" s="521"/>
      <c r="BP143" s="521"/>
      <c r="BQ143" s="521"/>
      <c r="BR143" s="521"/>
      <c r="BS143" s="521"/>
      <c r="BT143" s="521"/>
      <c r="BU143" s="521"/>
      <c r="BV143" s="521"/>
      <c r="BW143" s="521"/>
      <c r="BX143" s="521"/>
      <c r="BY143" s="521"/>
      <c r="BZ143" s="521"/>
      <c r="CA143" s="521"/>
      <c r="CB143" s="521"/>
      <c r="CC143" s="521"/>
      <c r="CD143" s="521"/>
      <c r="CE143" s="521"/>
      <c r="CF143" s="521"/>
      <c r="CG143" s="521"/>
      <c r="CH143" s="521"/>
      <c r="CI143" s="521"/>
      <c r="CJ143" s="521"/>
      <c r="CK143" s="521"/>
      <c r="CL143" s="521"/>
    </row>
    <row r="144" spans="47:90" x14ac:dyDescent="0.25">
      <c r="AU144" s="521"/>
      <c r="AV144" s="521"/>
      <c r="AW144" s="521"/>
      <c r="AX144" s="521"/>
      <c r="AY144" s="521"/>
      <c r="AZ144" s="521"/>
      <c r="BA144" s="521"/>
      <c r="BB144" s="521"/>
      <c r="BC144" s="521"/>
      <c r="BD144" s="521"/>
      <c r="BE144" s="521"/>
      <c r="BF144" s="521"/>
      <c r="BG144" s="521"/>
      <c r="BH144" s="521"/>
      <c r="BI144" s="521"/>
      <c r="BJ144" s="521"/>
      <c r="BK144" s="521"/>
      <c r="BL144" s="521"/>
      <c r="BM144" s="521"/>
      <c r="BN144" s="521"/>
      <c r="BO144" s="521"/>
      <c r="BP144" s="521"/>
      <c r="BQ144" s="521"/>
      <c r="BR144" s="521"/>
      <c r="BS144" s="521"/>
      <c r="BT144" s="521"/>
      <c r="BU144" s="521"/>
      <c r="BV144" s="521"/>
      <c r="BW144" s="521"/>
      <c r="BX144" s="521"/>
      <c r="BY144" s="521"/>
      <c r="BZ144" s="521"/>
      <c r="CA144" s="521"/>
      <c r="CB144" s="521"/>
      <c r="CC144" s="521"/>
      <c r="CD144" s="521"/>
      <c r="CE144" s="521"/>
      <c r="CF144" s="521"/>
      <c r="CG144" s="521"/>
      <c r="CH144" s="521"/>
      <c r="CI144" s="521"/>
      <c r="CJ144" s="521"/>
      <c r="CK144" s="521"/>
      <c r="CL144" s="521"/>
    </row>
    <row r="145" spans="47:90" x14ac:dyDescent="0.25">
      <c r="AU145" s="521"/>
      <c r="AV145" s="521"/>
      <c r="AW145" s="521"/>
      <c r="AX145" s="521"/>
      <c r="AY145" s="521"/>
      <c r="AZ145" s="521"/>
      <c r="BA145" s="521"/>
      <c r="BB145" s="521"/>
      <c r="BC145" s="521"/>
      <c r="BD145" s="521"/>
      <c r="BE145" s="521"/>
      <c r="BF145" s="521"/>
      <c r="BG145" s="521"/>
      <c r="BH145" s="521"/>
      <c r="BI145" s="521"/>
      <c r="BJ145" s="521"/>
      <c r="BK145" s="521"/>
      <c r="BL145" s="521"/>
      <c r="BM145" s="521"/>
      <c r="BN145" s="521"/>
      <c r="BO145" s="521"/>
      <c r="BP145" s="521"/>
      <c r="BQ145" s="521"/>
      <c r="BR145" s="521"/>
      <c r="BS145" s="521"/>
      <c r="BT145" s="521"/>
      <c r="BU145" s="521"/>
      <c r="BV145" s="521"/>
      <c r="BW145" s="521"/>
      <c r="BX145" s="521"/>
      <c r="BY145" s="521"/>
      <c r="BZ145" s="521"/>
      <c r="CA145" s="521"/>
      <c r="CB145" s="521"/>
      <c r="CC145" s="521"/>
      <c r="CD145" s="521"/>
      <c r="CE145" s="521"/>
      <c r="CF145" s="521"/>
      <c r="CG145" s="521"/>
      <c r="CH145" s="521"/>
      <c r="CI145" s="521"/>
      <c r="CJ145" s="521"/>
      <c r="CK145" s="521"/>
      <c r="CL145" s="521"/>
    </row>
    <row r="146" spans="47:90" x14ac:dyDescent="0.25">
      <c r="AU146" s="521"/>
      <c r="AV146" s="521"/>
      <c r="AW146" s="521"/>
      <c r="AX146" s="521"/>
      <c r="AY146" s="521"/>
      <c r="AZ146" s="521"/>
      <c r="BA146" s="521"/>
      <c r="BB146" s="521"/>
      <c r="BC146" s="521"/>
      <c r="BD146" s="521"/>
      <c r="BE146" s="521"/>
      <c r="BF146" s="521"/>
      <c r="BG146" s="521"/>
      <c r="BH146" s="521"/>
      <c r="BI146" s="521"/>
      <c r="BJ146" s="521"/>
      <c r="BK146" s="521"/>
      <c r="BL146" s="521"/>
      <c r="BM146" s="521"/>
      <c r="BN146" s="521"/>
      <c r="BO146" s="521"/>
      <c r="BP146" s="521"/>
      <c r="BQ146" s="521"/>
      <c r="BR146" s="521"/>
      <c r="BS146" s="521"/>
      <c r="BT146" s="521"/>
      <c r="BU146" s="521"/>
      <c r="BV146" s="521"/>
      <c r="BW146" s="521"/>
      <c r="BX146" s="521"/>
      <c r="BY146" s="521"/>
      <c r="BZ146" s="521"/>
      <c r="CA146" s="521"/>
      <c r="CB146" s="521"/>
      <c r="CC146" s="521"/>
      <c r="CD146" s="521"/>
      <c r="CE146" s="521"/>
      <c r="CF146" s="521"/>
      <c r="CG146" s="521"/>
      <c r="CH146" s="521"/>
      <c r="CI146" s="521"/>
      <c r="CJ146" s="521"/>
      <c r="CK146" s="521"/>
      <c r="CL146" s="521"/>
    </row>
  </sheetData>
  <sheetProtection algorithmName="SHA-512" hashValue="mILSzd7Sa2bP3yAN+npEuU+VN9pZJUssoPZeVoKh2WpAPSvuu5iydSQMDB0x2oZMcAbNENuDHZj6oPOIfTYqIA==" saltValue="c8QRbDSdgR1bqfu9PFtwOw==" spinCount="100000" sheet="1" formatCells="0" formatColumns="0" formatRows="0"/>
  <mergeCells count="73">
    <mergeCell ref="V53:AS64"/>
    <mergeCell ref="C60:E60"/>
    <mergeCell ref="B53:E53"/>
    <mergeCell ref="L9:R9"/>
    <mergeCell ref="L10:R10"/>
    <mergeCell ref="D49:G49"/>
    <mergeCell ref="D50:G50"/>
    <mergeCell ref="C59:E59"/>
    <mergeCell ref="C58:E58"/>
    <mergeCell ref="C57:E57"/>
    <mergeCell ref="C55:E55"/>
    <mergeCell ref="C56:E56"/>
    <mergeCell ref="D31:G31"/>
    <mergeCell ref="D32:G32"/>
    <mergeCell ref="C18:G18"/>
    <mergeCell ref="D21:G21"/>
    <mergeCell ref="D22:G22"/>
    <mergeCell ref="S12:T12"/>
    <mergeCell ref="O12:R12"/>
    <mergeCell ref="D47:G47"/>
    <mergeCell ref="D48:G48"/>
    <mergeCell ref="D40:G40"/>
    <mergeCell ref="D46:G46"/>
    <mergeCell ref="D35:G35"/>
    <mergeCell ref="D36:G36"/>
    <mergeCell ref="D37:G37"/>
    <mergeCell ref="D38:G38"/>
    <mergeCell ref="D39:G39"/>
    <mergeCell ref="B16:G17"/>
    <mergeCell ref="B14:H14"/>
    <mergeCell ref="F7:J7"/>
    <mergeCell ref="Q3:Y3"/>
    <mergeCell ref="Q4:Y4"/>
    <mergeCell ref="Q5:Y5"/>
    <mergeCell ref="Q6:Y6"/>
    <mergeCell ref="F3:J3"/>
    <mergeCell ref="F4:J4"/>
    <mergeCell ref="F5:J5"/>
    <mergeCell ref="L3:P3"/>
    <mergeCell ref="L4:P4"/>
    <mergeCell ref="L5:P5"/>
    <mergeCell ref="C54:E54"/>
    <mergeCell ref="D23:G23"/>
    <mergeCell ref="D24:G24"/>
    <mergeCell ref="D25:G25"/>
    <mergeCell ref="D26:G26"/>
    <mergeCell ref="D45:G45"/>
    <mergeCell ref="D34:G34"/>
    <mergeCell ref="D41:G41"/>
    <mergeCell ref="D42:G42"/>
    <mergeCell ref="D43:G43"/>
    <mergeCell ref="D44:G44"/>
    <mergeCell ref="D27:G27"/>
    <mergeCell ref="D33:G33"/>
    <mergeCell ref="D28:G28"/>
    <mergeCell ref="D29:G29"/>
    <mergeCell ref="D30:G30"/>
    <mergeCell ref="B1:AS1"/>
    <mergeCell ref="I14:J14"/>
    <mergeCell ref="B8:E8"/>
    <mergeCell ref="B10:E10"/>
    <mergeCell ref="B11:E11"/>
    <mergeCell ref="B12:E12"/>
    <mergeCell ref="F8:J8"/>
    <mergeCell ref="F10:H10"/>
    <mergeCell ref="F11:H11"/>
    <mergeCell ref="F12:J12"/>
    <mergeCell ref="U12:AD12"/>
    <mergeCell ref="B3:E3"/>
    <mergeCell ref="B4:E4"/>
    <mergeCell ref="B5:E5"/>
    <mergeCell ref="B7:E7"/>
    <mergeCell ref="L6:P6"/>
  </mergeCells>
  <conditionalFormatting sqref="B21:B50">
    <cfRule type="expression" dxfId="66" priority="3">
      <formula>$A21&gt;1</formula>
    </cfRule>
  </conditionalFormatting>
  <conditionalFormatting sqref="K21:K50">
    <cfRule type="cellIs" dxfId="65" priority="13" stopIfTrue="1" operator="greaterThan">
      <formula>5</formula>
    </cfRule>
  </conditionalFormatting>
  <conditionalFormatting sqref="Z21:Z50">
    <cfRule type="cellIs" dxfId="64" priority="14" operator="greaterThanOrEqual">
      <formula>0.5</formula>
    </cfRule>
  </conditionalFormatting>
  <conditionalFormatting sqref="AD21:AD50">
    <cfRule type="expression" dxfId="63" priority="19">
      <formula>$A21&gt;1</formula>
    </cfRule>
  </conditionalFormatting>
  <conditionalFormatting sqref="AF21:AF50">
    <cfRule type="expression" dxfId="62" priority="1">
      <formula>$S$12=""</formula>
    </cfRule>
    <cfRule type="expression" dxfId="61" priority="2">
      <formula>$K21&gt;5</formula>
    </cfRule>
  </conditionalFormatting>
  <conditionalFormatting sqref="AK21:AL50">
    <cfRule type="cellIs" dxfId="60" priority="172" stopIfTrue="1" operator="equal">
      <formula>"Yes"</formula>
    </cfRule>
  </conditionalFormatting>
  <conditionalFormatting sqref="AK21:AM50">
    <cfRule type="cellIs" dxfId="59" priority="28" stopIfTrue="1" operator="equal">
      <formula>"No"</formula>
    </cfRule>
  </conditionalFormatting>
  <conditionalFormatting sqref="AM21:AM50">
    <cfRule type="cellIs" dxfId="58" priority="29" stopIfTrue="1" operator="equal">
      <formula>"Yes"</formula>
    </cfRule>
  </conditionalFormatting>
  <conditionalFormatting sqref="AP21:AP50">
    <cfRule type="cellIs" dxfId="57" priority="8" stopIfTrue="1" operator="equal">
      <formula>"No"</formula>
    </cfRule>
    <cfRule type="cellIs" dxfId="56" priority="174" stopIfTrue="1" operator="equal">
      <formula>"hr"</formula>
    </cfRule>
    <cfRule type="cellIs" dxfId="55" priority="175" stopIfTrue="1" operator="equal">
      <formula>"Yes"</formula>
    </cfRule>
  </conditionalFormatting>
  <conditionalFormatting sqref="AQ21:AQ50">
    <cfRule type="cellIs" dxfId="54" priority="169" stopIfTrue="1" operator="equal">
      <formula>"NO"</formula>
    </cfRule>
    <cfRule type="cellIs" dxfId="53" priority="171" stopIfTrue="1" operator="equal">
      <formula>"YES"</formula>
    </cfRule>
  </conditionalFormatting>
  <conditionalFormatting sqref="AR21:AR50">
    <cfRule type="expression" dxfId="52" priority="10" stopIfTrue="1">
      <formula>AK21=""</formula>
    </cfRule>
    <cfRule type="expression" dxfId="51" priority="21" stopIfTrue="1">
      <formula>AND(AR21&lt;100,AK21="no")</formula>
    </cfRule>
    <cfRule type="expression" dxfId="50" priority="23" stopIfTrue="1">
      <formula>OR(AR21&gt;100.1,AK21="YES")</formula>
    </cfRule>
  </conditionalFormatting>
  <conditionalFormatting sqref="AS21:AS50">
    <cfRule type="expression" dxfId="49" priority="4" stopIfTrue="1">
      <formula>AP21=""</formula>
    </cfRule>
    <cfRule type="expression" dxfId="48" priority="5" stopIfTrue="1">
      <formula>OR(AS21&gt;120.1,AP21="YES")</formula>
    </cfRule>
    <cfRule type="expression" dxfId="47" priority="6" stopIfTrue="1">
      <formula>OR(AR21&gt;120.1,AP21="hr")</formula>
    </cfRule>
    <cfRule type="expression" dxfId="46" priority="7" stopIfTrue="1">
      <formula>OR(AS21&lt;120.1,AP21="NO")</formula>
    </cfRule>
  </conditionalFormatting>
  <dataValidations count="1">
    <dataValidation type="whole" operator="lessThanOrEqual" allowBlank="1" showInputMessage="1" showErrorMessage="1" error="There cannot be more than 7 days per week!" sqref="K21:K50" xr:uid="{753C1D91-4B16-4C4D-BFCB-652DA5C80732}">
      <formula1>7</formula1>
    </dataValidation>
  </dataValidations>
  <hyperlinks>
    <hyperlink ref="C21" location="'Process 1 - Actual Run Data'!A1" display="'Process 1 - Actual Run Data'!A1" xr:uid="{13C8BBBA-46E2-498F-9A13-7BB9A77582ED}"/>
    <hyperlink ref="C22" location="'Process 2 - Actual Run Data'!A1" display="'Process 2 - Actual Run Data'!A1" xr:uid="{D324C0A6-1D18-4D63-82D8-2D0366A5C025}"/>
    <hyperlink ref="C23" location="'Process 3 - Actual Run Data'!A1" display="'Process 3 - Actual Run Data'!A1" xr:uid="{F943037A-9DFC-40C7-8B69-BB9043D8EA9E}"/>
    <hyperlink ref="C24" location="'Process 4 - Actual Run Data'!A1" display="'Process 4 - Actual Run Data'!A1" xr:uid="{CC6BD522-B4FC-44B0-891C-1E723355EDF2}"/>
    <hyperlink ref="C25" location="'Process 5 - Actual Run Data'!A1" display="'Process 5 - Actual Run Data'!A1" xr:uid="{CF1144B1-B42C-473D-9A24-F2BF454C6E6C}"/>
    <hyperlink ref="C26" location="'Process 6 - Actual Run Data'!A1" display="'Process 6 - Actual Run Data'!A1" xr:uid="{86004163-3535-4370-9FEF-4216FED52E7F}"/>
    <hyperlink ref="C27" location="'Process 7 - Actual Run Data'!A1" display="'Process 7 - Actual Run Data'!A1" xr:uid="{745F51E8-903C-477D-B916-F1FBB3C903FE}"/>
    <hyperlink ref="C28" location="'Process 8 - Actual Run Data'!A1" display="'Process 8 - Actual Run Data'!A1" xr:uid="{5A3AECB9-65A4-4E50-89B3-D382E01DE488}"/>
    <hyperlink ref="C29" location="'Process 9 - Actual Run Data'!A1" display="'Process 9 - Actual Run Data'!A1" xr:uid="{C941973C-296E-4813-BB53-A429D6F3A194}"/>
    <hyperlink ref="C30" location="'Process 10 - Actual Run Data'!A1" display="'Process 10 - Actual Run Data'!A1" xr:uid="{32058C49-6F9F-438D-A8A1-90F40B338E1F}"/>
    <hyperlink ref="C31" location="'Process 11 - Actual Run Data'!A1" display="'Process 11 - Actual Run Data'!A1" xr:uid="{A9C69B4E-C393-4E1C-9EA4-DEC13921CC1D}"/>
    <hyperlink ref="C32" location="'Process 12 - Actual Run Data'!A1" display="'Process 12 - Actual Run Data'!A1" xr:uid="{C48021F3-92FD-40C7-85FE-EC7AFAB63B1A}"/>
    <hyperlink ref="C33" location="'Process 13 - Actual Run Data'!A1" display="'Process 13 - Actual Run Data'!A1" xr:uid="{0CD0DF91-BF30-47D2-AFCB-7426E79C9B99}"/>
    <hyperlink ref="C34" location="'Process 14 - Actual Run Data'!A1" display="'Process 14 - Actual Run Data'!A1" xr:uid="{89EFCCB2-7764-4D8E-843E-DD8090BE88D8}"/>
    <hyperlink ref="C35" location="'Process 15 - Actual Run Data'!A1" display="'Process 15 - Actual Run Data'!A1" xr:uid="{2595DBCC-7245-4EDF-8D71-35E7647CF5F7}"/>
    <hyperlink ref="C36" location="'Process 16 - Actual Run Data'!A1" display="'Process 16 - Actual Run Data'!A1" xr:uid="{CDB4E9D2-CE75-4336-924E-61A105BB3CF3}"/>
    <hyperlink ref="C37" location="'Process 17 - Actual Run Data'!A1" display="'Process 17 - Actual Run Data'!A1" xr:uid="{C77DDC49-6F27-4716-A571-C4F1FC3EC125}"/>
    <hyperlink ref="C38" location="'Process 18 - Actual Run Data'!A1" display="'Process 18 - Actual Run Data'!A1" xr:uid="{59BA66D4-D883-4147-92EB-D6BAA642E711}"/>
    <hyperlink ref="C39" location="'Process 19 - Actual Run Data'!A1" display="'Process 19 - Actual Run Data'!A1" xr:uid="{6651276C-D13D-47E5-98FA-ADA2905B75AC}"/>
    <hyperlink ref="C40" location="'Process 20 - Actual Run Data'!A1" display="'Process 20 - Actual Run Data'!A1" xr:uid="{8D0BAEB2-D5B4-4BF2-BCDB-706F484AB2A3}"/>
    <hyperlink ref="C41" location="'Process 21 - Actual Run Data'!A1" display="'Process 21 - Actual Run Data'!A1" xr:uid="{8E98D313-9F32-4443-B14D-8DC3BFC6477A}"/>
    <hyperlink ref="C42" location="'Process 22 - Actual Run Data'!A1" display="'Process 22 - Actual Run Data'!A1" xr:uid="{2607E48D-9171-4719-8AF2-8D3DCF46C6BD}"/>
    <hyperlink ref="C43" location="'Process 23 - Actual Run Data'!A1" display="'Process 23 - Actual Run Data'!A1" xr:uid="{DFBE90F2-B995-4F57-951F-D6229CAB39AA}"/>
    <hyperlink ref="C44" location="'Process 24 - Actual Run Data'!A1" display="'Process 24 - Actual Run Data'!A1" xr:uid="{9F148963-1A6F-4C41-8EB3-6B0EE1BA6625}"/>
    <hyperlink ref="C45" location="'Process 25 - Actual Run Data'!A1" display="'Process 25 - Actual Run Data'!A1" xr:uid="{4519C509-EFA0-4116-BFEB-395257264D5B}"/>
    <hyperlink ref="C46" location="'Process 26 - Actual Run Data'!A1" display="'Process 26 - Actual Run Data'!A1" xr:uid="{D39FE81B-5755-40D5-B6F0-A3C0C1B2B920}"/>
    <hyperlink ref="C47" location="'Process 27 - Actual Run Data'!A1" display="'Process 27 - Actual Run Data'!A1" xr:uid="{5F265BE3-653C-4442-845A-D8F5B435E151}"/>
    <hyperlink ref="C48" location="'Process 28 - Actual Run Data'!A1" display="'Process 28 - Actual Run Data'!A1" xr:uid="{98D28045-C844-4BF7-8149-192904A40EA3}"/>
    <hyperlink ref="C49" location="'Process 29 - Actual Run Data'!A1" display="'Process 29 - Actual Run Data'!A1" xr:uid="{E584972F-41E6-4DDC-9745-221EB926CDBD}"/>
    <hyperlink ref="C50" location="'Process 30 - Actual Run Data'!A1" display="'Process 30 - Actual Run Data'!A1" xr:uid="{C8D22B43-4942-4F1A-B3B1-D438B79EACB2}"/>
    <hyperlink ref="B16:G17" location="'Run @ Rate Summary Data'!A1" display="Run @ Rate Summary Data" xr:uid="{C2B583C4-C006-42A7-99DD-173A7D70641B}"/>
  </hyperlinks>
  <pageMargins left="0.18" right="0.17" top="0.2" bottom="0.45" header="0.1" footer="0.1"/>
  <pageSetup paperSize="5" scale="57" fitToHeight="0" orientation="landscape" horizontalDpi="4294967293" verticalDpi="4294967293" r:id="rId1"/>
  <headerFooter>
    <oddHeader>&amp;L&amp;G</oddHeader>
    <oddFooter>&amp;LF1019
_x000D_&amp;1#&amp;"Aptos"&amp;12&amp;K000000 Confidential&amp;RRev 049
Dated 11-NOV-2020</oddFooter>
  </headerFooter>
  <drawing r:id="rId2"/>
  <legacyDrawing r:id="rId3"/>
  <legacyDrawingHF r:id="rId4"/>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DECB1-AB91-4375-AAB6-180A559426AC}">
  <sheetPr codeName="Sheet8"/>
  <dimension ref="A1:SJ76"/>
  <sheetViews>
    <sheetView topLeftCell="B1" workbookViewId="0"/>
  </sheetViews>
  <sheetFormatPr defaultRowHeight="15" x14ac:dyDescent="0.25"/>
  <cols>
    <col min="1" max="1" width="20.5703125" hidden="1" customWidth="1"/>
    <col min="2" max="2" width="6.7109375" customWidth="1"/>
    <col min="3" max="3" width="4.28515625" style="6" customWidth="1"/>
    <col min="4" max="4" width="7.7109375" style="6" customWidth="1"/>
    <col min="5" max="5" width="7.42578125" style="83" customWidth="1"/>
    <col min="6" max="6" width="5.42578125" style="6" customWidth="1"/>
    <col min="7" max="7" width="1.42578125" style="6" customWidth="1"/>
    <col min="8" max="8" width="8" style="6" hidden="1" customWidth="1"/>
    <col min="9" max="9" width="4.85546875" style="6" bestFit="1" customWidth="1"/>
    <col min="10" max="10" width="5" style="6" bestFit="1" customWidth="1"/>
    <col min="11" max="11" width="4.5703125" style="6" bestFit="1" customWidth="1"/>
    <col min="12" max="12" width="6.42578125" style="6" bestFit="1" customWidth="1"/>
    <col min="13" max="13" width="5.42578125" style="6" bestFit="1" customWidth="1"/>
    <col min="14" max="14" width="7.7109375" style="6" hidden="1" customWidth="1"/>
    <col min="15" max="15" width="8.42578125" style="6" customWidth="1"/>
    <col min="16" max="16" width="9" style="6" customWidth="1"/>
    <col min="17" max="17" width="9.7109375" style="6" customWidth="1"/>
    <col min="18" max="18" width="9.140625" style="6" customWidth="1"/>
    <col min="19" max="19" width="9.7109375" style="6" customWidth="1"/>
    <col min="20" max="20" width="6.42578125" style="6" customWidth="1"/>
    <col min="21" max="21" width="9.7109375" style="6" hidden="1" customWidth="1"/>
    <col min="22" max="22" width="8.7109375" style="6" bestFit="1" customWidth="1"/>
    <col min="23" max="24" width="10.5703125" style="6" hidden="1" customWidth="1"/>
    <col min="25" max="25" width="10.7109375" style="6" hidden="1" customWidth="1"/>
    <col min="26" max="26" width="12.5703125" style="6" hidden="1" customWidth="1"/>
    <col min="27" max="27" width="11.28515625" style="24" hidden="1" customWidth="1"/>
    <col min="28" max="28" width="7.140625" style="24" bestFit="1" customWidth="1"/>
    <col min="29" max="29" width="7.7109375" style="24" hidden="1" customWidth="1"/>
    <col min="30" max="30" width="7.7109375" style="7" hidden="1" customWidth="1"/>
    <col min="31" max="31" width="8.28515625" style="7" bestFit="1" customWidth="1"/>
    <col min="32" max="32" width="8.42578125" style="7" customWidth="1"/>
    <col min="33" max="33" width="7" customWidth="1"/>
    <col min="34" max="34" width="8.28515625" bestFit="1" customWidth="1"/>
    <col min="35" max="35" width="11.28515625" hidden="1" customWidth="1"/>
    <col min="36" max="36" width="9.140625" hidden="1" customWidth="1"/>
    <col min="37" max="37" width="7.7109375" hidden="1" customWidth="1"/>
    <col min="38" max="38" width="9.42578125" customWidth="1"/>
    <col min="39" max="39" width="11.7109375" style="7" hidden="1" customWidth="1"/>
    <col min="40" max="40" width="8.7109375" style="7" customWidth="1"/>
    <col min="41" max="41" width="9.7109375" style="7" hidden="1" customWidth="1"/>
    <col min="42" max="42" width="10.7109375" style="7" hidden="1" customWidth="1"/>
    <col min="43" max="43" width="7.5703125" style="7" hidden="1" customWidth="1"/>
    <col min="44" max="44" width="8.85546875" hidden="1" customWidth="1"/>
    <col min="45" max="45" width="10.28515625" hidden="1" customWidth="1"/>
    <col min="46" max="46" width="8" hidden="1" customWidth="1"/>
    <col min="47" max="47" width="8.28515625" style="5" customWidth="1"/>
    <col min="48" max="48" width="8" customWidth="1"/>
    <col min="49" max="49" width="8" hidden="1" customWidth="1"/>
  </cols>
  <sheetData>
    <row r="1" spans="2:49" ht="39.75" customHeight="1" x14ac:dyDescent="0.3">
      <c r="B1" s="1365" t="s">
        <v>0</v>
      </c>
      <c r="C1" s="1365"/>
      <c r="D1" s="1365"/>
      <c r="E1" s="1365"/>
      <c r="F1" s="1365"/>
      <c r="G1" s="1365"/>
      <c r="H1" s="1365"/>
      <c r="I1" s="1365"/>
      <c r="J1" s="1365"/>
      <c r="K1" s="1365"/>
      <c r="L1" s="1365"/>
      <c r="M1" s="1365"/>
      <c r="N1" s="1365"/>
      <c r="O1" s="1365"/>
      <c r="P1" s="1365"/>
      <c r="Q1" s="1365"/>
      <c r="R1" s="1365"/>
      <c r="S1" s="1365"/>
      <c r="T1" s="1365"/>
      <c r="U1" s="1365"/>
      <c r="V1" s="1365"/>
      <c r="W1" s="1365"/>
      <c r="X1" s="1365"/>
      <c r="Y1" s="1365"/>
      <c r="Z1" s="1365"/>
      <c r="AA1" s="1365"/>
      <c r="AB1" s="1365"/>
      <c r="AC1" s="1365"/>
      <c r="AD1" s="1365"/>
      <c r="AE1" s="1365"/>
      <c r="AF1" s="1365"/>
      <c r="AG1" s="1365"/>
      <c r="AH1" s="1365"/>
      <c r="AI1" s="1365"/>
      <c r="AJ1" s="1365"/>
      <c r="AK1" s="1365"/>
      <c r="AL1" s="1365"/>
      <c r="AM1" s="1365"/>
      <c r="AN1" s="1365"/>
      <c r="AO1" s="1365"/>
      <c r="AP1" s="1365"/>
      <c r="AQ1" s="1365"/>
      <c r="AR1" s="1365"/>
      <c r="AS1" s="1365"/>
      <c r="AT1" s="1365"/>
      <c r="AU1" s="1365"/>
      <c r="AV1" s="1365"/>
      <c r="AW1" s="1365"/>
    </row>
    <row r="2" spans="2:49" ht="39.75" customHeight="1" x14ac:dyDescent="0.3">
      <c r="C2" s="1"/>
      <c r="D2" s="1"/>
      <c r="E2" s="1"/>
      <c r="F2" s="1"/>
      <c r="G2" s="1"/>
      <c r="H2" s="1"/>
      <c r="I2" s="1"/>
      <c r="J2" s="1"/>
      <c r="K2" s="1"/>
      <c r="L2" s="1"/>
      <c r="M2" s="1"/>
      <c r="N2" s="1"/>
      <c r="O2" s="1"/>
      <c r="P2" s="1"/>
      <c r="Q2" s="1"/>
      <c r="R2" s="1"/>
      <c r="S2" s="1"/>
      <c r="T2" s="1"/>
      <c r="U2" s="1"/>
      <c r="V2" s="163"/>
      <c r="W2" s="163"/>
      <c r="X2" s="1"/>
      <c r="Y2" s="1"/>
      <c r="Z2" s="1"/>
      <c r="AA2" s="1"/>
      <c r="AB2" s="1"/>
      <c r="AC2" s="1"/>
      <c r="AD2" s="1"/>
      <c r="AE2" s="1"/>
      <c r="AF2" s="1"/>
      <c r="AG2" s="1"/>
      <c r="AH2" s="1"/>
      <c r="AI2" s="1"/>
      <c r="AJ2" s="1"/>
      <c r="AK2" s="1"/>
      <c r="AL2" s="1"/>
      <c r="AO2" s="1"/>
      <c r="AP2" s="1"/>
      <c r="AQ2" s="1"/>
      <c r="AR2" s="1"/>
      <c r="AS2" s="1"/>
      <c r="AT2" s="1"/>
      <c r="AU2" s="1"/>
    </row>
    <row r="3" spans="2:49" ht="15.75" thickBot="1" x14ac:dyDescent="0.3">
      <c r="B3" s="1286" t="s">
        <v>1</v>
      </c>
      <c r="C3" s="1286"/>
      <c r="D3" s="1286"/>
      <c r="E3" s="1286"/>
      <c r="F3" s="1363"/>
      <c r="G3" s="1363"/>
      <c r="H3" s="1363"/>
      <c r="I3" s="1363"/>
      <c r="J3" s="1363"/>
      <c r="L3" s="1286" t="s">
        <v>136</v>
      </c>
      <c r="M3" s="1286"/>
      <c r="N3" s="1286"/>
      <c r="O3" s="1286"/>
      <c r="P3" s="1286"/>
      <c r="Q3" s="1366"/>
      <c r="R3" s="1366"/>
      <c r="S3" s="1366"/>
      <c r="T3" s="1366"/>
      <c r="U3" s="1366"/>
      <c r="V3" s="1366"/>
      <c r="W3" s="405"/>
      <c r="X3" s="405"/>
      <c r="Y3" s="405"/>
      <c r="Z3" s="405"/>
      <c r="AA3" s="405"/>
      <c r="AG3" s="2"/>
      <c r="AJ3" s="143"/>
      <c r="AK3" s="143"/>
      <c r="AL3" s="2"/>
      <c r="AO3" s="148"/>
      <c r="AP3" s="148"/>
      <c r="AQ3" s="148"/>
      <c r="AR3" s="148"/>
      <c r="AS3" s="148"/>
      <c r="AT3" s="148"/>
    </row>
    <row r="4" spans="2:49" ht="13.5" customHeight="1" thickBot="1" x14ac:dyDescent="0.3">
      <c r="B4" s="1286" t="s">
        <v>2</v>
      </c>
      <c r="C4" s="1286"/>
      <c r="D4" s="1286"/>
      <c r="E4" s="1286"/>
      <c r="F4" s="1364"/>
      <c r="G4" s="1364"/>
      <c r="H4" s="1364"/>
      <c r="I4" s="1364"/>
      <c r="J4" s="1364"/>
      <c r="L4" s="1286" t="s">
        <v>6</v>
      </c>
      <c r="M4" s="1286"/>
      <c r="N4" s="1286"/>
      <c r="O4" s="1286"/>
      <c r="P4" s="1286"/>
      <c r="Q4" s="1362"/>
      <c r="R4" s="1362"/>
      <c r="S4" s="1362"/>
      <c r="T4" s="1362"/>
      <c r="U4" s="1362"/>
      <c r="V4" s="1362"/>
      <c r="W4" s="406"/>
      <c r="X4" s="406"/>
      <c r="Y4" s="406"/>
      <c r="Z4" s="406"/>
      <c r="AA4" s="406"/>
      <c r="AG4" s="6"/>
      <c r="AJ4" s="6"/>
      <c r="AK4" s="6"/>
      <c r="AL4" s="6"/>
      <c r="AQ4" s="8"/>
      <c r="AU4" s="9"/>
      <c r="AV4" s="10"/>
    </row>
    <row r="5" spans="2:49" ht="13.5" customHeight="1" thickBot="1" x14ac:dyDescent="0.3">
      <c r="B5" s="1286" t="s">
        <v>3</v>
      </c>
      <c r="C5" s="1286"/>
      <c r="D5" s="1286"/>
      <c r="E5" s="1286"/>
      <c r="F5" s="1361"/>
      <c r="G5" s="1361"/>
      <c r="H5" s="1361"/>
      <c r="I5" s="1361"/>
      <c r="J5" s="1361"/>
      <c r="L5" s="1286" t="s">
        <v>226</v>
      </c>
      <c r="M5" s="1286"/>
      <c r="N5" s="1286"/>
      <c r="O5" s="1286"/>
      <c r="P5" s="1286"/>
      <c r="Q5" s="1362"/>
      <c r="R5" s="1362"/>
      <c r="S5" s="1362"/>
      <c r="T5" s="1362"/>
      <c r="U5" s="1362"/>
      <c r="V5" s="1362"/>
      <c r="W5" s="406"/>
      <c r="X5" s="406"/>
      <c r="Y5" s="406"/>
      <c r="Z5" s="406"/>
      <c r="AA5" s="406"/>
      <c r="AG5" s="6"/>
      <c r="AJ5" s="6"/>
      <c r="AK5" s="6"/>
      <c r="AL5" s="6"/>
      <c r="AU5" s="13"/>
      <c r="AV5" s="12"/>
    </row>
    <row r="6" spans="2:49" ht="15.75" thickBot="1" x14ac:dyDescent="0.3">
      <c r="D6"/>
      <c r="E6" s="144"/>
      <c r="F6" s="144"/>
      <c r="G6" s="145"/>
      <c r="H6" s="16"/>
      <c r="I6" s="145"/>
      <c r="J6" s="16"/>
      <c r="K6" s="16"/>
      <c r="L6" s="1286" t="s">
        <v>227</v>
      </c>
      <c r="M6" s="1286"/>
      <c r="N6" s="1286"/>
      <c r="O6" s="1286"/>
      <c r="P6" s="1286"/>
      <c r="Q6" s="1362"/>
      <c r="R6" s="1362"/>
      <c r="S6" s="1362"/>
      <c r="T6" s="1362"/>
      <c r="U6" s="1362"/>
      <c r="V6" s="1362"/>
      <c r="W6" s="406"/>
      <c r="X6" s="406"/>
      <c r="Y6" s="406"/>
      <c r="Z6" s="406"/>
      <c r="AA6" s="406"/>
      <c r="AG6" s="6"/>
      <c r="AL6" s="6"/>
      <c r="AU6" s="15"/>
      <c r="AV6" s="14"/>
    </row>
    <row r="7" spans="2:49" ht="15.75" thickBot="1" x14ac:dyDescent="0.3">
      <c r="B7" s="1286" t="s">
        <v>5</v>
      </c>
      <c r="C7" s="1286"/>
      <c r="D7" s="1286"/>
      <c r="E7" s="1286"/>
      <c r="F7" s="1363"/>
      <c r="G7" s="1363"/>
      <c r="H7" s="1363"/>
      <c r="I7" s="1363"/>
      <c r="J7" s="1363"/>
      <c r="K7" s="164"/>
      <c r="L7" s="167"/>
      <c r="M7" s="167"/>
      <c r="N7" s="167"/>
      <c r="O7" s="11"/>
      <c r="P7" s="174"/>
      <c r="Q7" s="30"/>
      <c r="AG7" s="6"/>
      <c r="AU7"/>
    </row>
    <row r="8" spans="2:49" ht="15.75" thickBot="1" x14ac:dyDescent="0.3">
      <c r="B8" s="1286" t="s">
        <v>7</v>
      </c>
      <c r="C8" s="1286"/>
      <c r="D8" s="1286"/>
      <c r="E8" s="1286"/>
      <c r="F8" s="1361"/>
      <c r="G8" s="1361"/>
      <c r="H8" s="1361"/>
      <c r="I8" s="1361"/>
      <c r="J8" s="1361"/>
      <c r="K8" s="164"/>
      <c r="L8" s="167"/>
      <c r="M8" s="167"/>
      <c r="N8" s="167"/>
      <c r="O8" s="11"/>
      <c r="P8" s="175"/>
      <c r="Q8" s="175"/>
      <c r="T8" s="17"/>
      <c r="U8" s="17"/>
      <c r="AG8" s="15"/>
    </row>
    <row r="9" spans="2:49" ht="15.75" customHeight="1" thickBot="1" x14ac:dyDescent="0.3">
      <c r="D9" s="18"/>
      <c r="E9" s="146"/>
      <c r="F9" s="147"/>
      <c r="G9" s="147"/>
      <c r="H9" s="147"/>
      <c r="I9" s="19"/>
      <c r="J9" s="166"/>
      <c r="K9" s="166"/>
      <c r="L9" s="1360" t="s">
        <v>205</v>
      </c>
      <c r="M9" s="1360"/>
      <c r="N9" s="1360"/>
      <c r="O9" s="1360"/>
      <c r="P9" s="1360"/>
      <c r="Q9" s="1360"/>
      <c r="R9" s="1360"/>
      <c r="S9" s="350">
        <v>240</v>
      </c>
      <c r="T9" s="17"/>
      <c r="U9" s="17"/>
      <c r="AG9" s="15"/>
    </row>
    <row r="10" spans="2:49" ht="15.75" thickBot="1" x14ac:dyDescent="0.3">
      <c r="B10" s="1357" t="s">
        <v>201</v>
      </c>
      <c r="C10" s="1357"/>
      <c r="D10" s="1357"/>
      <c r="E10" s="1357"/>
      <c r="F10" s="1359"/>
      <c r="G10" s="1359"/>
      <c r="H10" s="1359"/>
      <c r="L10" s="1360" t="s">
        <v>13</v>
      </c>
      <c r="M10" s="1360"/>
      <c r="N10" s="1360"/>
      <c r="O10" s="1360"/>
      <c r="P10" s="1360"/>
      <c r="Q10" s="1360"/>
      <c r="R10" s="1360"/>
      <c r="S10" s="351">
        <v>240</v>
      </c>
      <c r="V10" s="7"/>
      <c r="W10" s="7"/>
      <c r="X10" s="7"/>
      <c r="Y10" s="7"/>
      <c r="Z10" s="7"/>
      <c r="AA10" s="7"/>
      <c r="AB10" s="7"/>
      <c r="AC10" s="21"/>
      <c r="AD10" s="21"/>
      <c r="AE10" s="21"/>
      <c r="AF10" s="21"/>
      <c r="AG10" s="13"/>
      <c r="AH10" s="23"/>
    </row>
    <row r="11" spans="2:49" ht="15.75" thickBot="1" x14ac:dyDescent="0.3">
      <c r="B11" s="1357" t="s">
        <v>202</v>
      </c>
      <c r="C11" s="1357"/>
      <c r="D11" s="1357"/>
      <c r="E11" s="1357"/>
      <c r="F11" s="1358"/>
      <c r="G11" s="1358"/>
      <c r="H11" s="1358"/>
      <c r="T11" s="7"/>
      <c r="U11" s="7"/>
      <c r="V11" s="24"/>
      <c r="W11" s="24"/>
      <c r="X11" s="7"/>
      <c r="Y11" s="7"/>
      <c r="Z11" s="7"/>
      <c r="AA11" s="7"/>
      <c r="AB11" s="7"/>
      <c r="AC11" s="21"/>
      <c r="AD11" s="21"/>
      <c r="AE11" s="21"/>
      <c r="AF11" s="21"/>
      <c r="AH11" s="23"/>
      <c r="AK11" s="23"/>
    </row>
    <row r="12" spans="2:49" ht="13.5" customHeight="1" thickBot="1" x14ac:dyDescent="0.3">
      <c r="B12" s="1357" t="s">
        <v>203</v>
      </c>
      <c r="C12" s="1357"/>
      <c r="D12" s="1357"/>
      <c r="E12" s="1357"/>
      <c r="F12" s="1359"/>
      <c r="G12" s="1359"/>
      <c r="H12" s="1359"/>
      <c r="I12" s="1359"/>
      <c r="J12" s="1359"/>
      <c r="M12" s="31"/>
      <c r="N12" s="7"/>
      <c r="O12" s="7"/>
      <c r="P12" s="1354" t="s">
        <v>199</v>
      </c>
      <c r="Q12" s="1354"/>
      <c r="R12" s="1354"/>
      <c r="S12" s="1355">
        <v>1000000</v>
      </c>
      <c r="T12" s="1356"/>
      <c r="U12" s="404"/>
      <c r="V12" s="1350" t="s">
        <v>225</v>
      </c>
      <c r="W12" s="1350"/>
      <c r="X12" s="1350"/>
      <c r="Y12" s="1350"/>
      <c r="Z12" s="1350"/>
      <c r="AA12" s="1350"/>
      <c r="AB12" s="1350"/>
      <c r="AC12" s="1350"/>
      <c r="AD12" s="1350"/>
      <c r="AE12" s="1350"/>
      <c r="AF12" s="1350"/>
      <c r="AG12" s="1350"/>
      <c r="AH12" s="187"/>
      <c r="AI12" s="187"/>
      <c r="AJ12" s="187"/>
      <c r="AK12" s="187"/>
      <c r="AL12" s="187"/>
      <c r="AM12" s="187"/>
      <c r="AN12" s="187"/>
      <c r="AU12"/>
    </row>
    <row r="13" spans="2:49" ht="13.5" customHeight="1" x14ac:dyDescent="0.25">
      <c r="V13" s="269"/>
      <c r="W13" s="267"/>
      <c r="X13" s="267"/>
      <c r="Y13" s="267"/>
      <c r="Z13" s="267"/>
      <c r="AA13" s="269"/>
      <c r="AB13" s="440"/>
      <c r="AC13" s="441"/>
      <c r="AD13" s="441"/>
      <c r="AE13" s="441"/>
      <c r="AF13" s="441"/>
      <c r="AG13" s="442"/>
      <c r="AH13" s="187"/>
      <c r="AI13" s="187"/>
      <c r="AJ13" s="187"/>
      <c r="AK13" s="187"/>
      <c r="AL13" s="187"/>
      <c r="AM13" s="187"/>
      <c r="AN13" s="187"/>
      <c r="AU13"/>
    </row>
    <row r="14" spans="2:49" ht="15.75" thickBot="1" x14ac:dyDescent="0.3">
      <c r="C14" s="1351" t="s">
        <v>11</v>
      </c>
      <c r="D14" s="1351"/>
      <c r="E14" s="1351"/>
      <c r="F14" s="1351"/>
      <c r="G14" s="1351"/>
      <c r="H14" s="1351"/>
      <c r="I14" s="1284"/>
      <c r="J14" s="1284"/>
      <c r="K14"/>
      <c r="L14"/>
      <c r="M14" s="152"/>
      <c r="N14"/>
      <c r="T14" s="265"/>
      <c r="U14" s="265">
        <f>ROUNDUP(IF(B21&lt;&gt;B20,$AG21/PRODUCT(Z21:Z$50),AG21/(AG20/AF20)),0)</f>
        <v>1399</v>
      </c>
      <c r="V14" s="439"/>
      <c r="W14" s="266"/>
      <c r="Y14" s="266"/>
      <c r="Z14" s="266"/>
      <c r="AA14" s="266"/>
      <c r="AB14" s="268"/>
      <c r="AC14" s="187"/>
      <c r="AD14" s="187"/>
      <c r="AE14" s="187"/>
      <c r="AF14" s="441"/>
      <c r="AG14" s="187"/>
      <c r="AH14" s="187"/>
      <c r="AI14" s="187"/>
      <c r="AJ14" s="187"/>
      <c r="AK14" s="187"/>
      <c r="AL14" s="187"/>
      <c r="AM14" s="187"/>
      <c r="AN14" s="187"/>
      <c r="AO14" s="177"/>
      <c r="AP14" s="177"/>
    </row>
    <row r="15" spans="2:49" x14ac:dyDescent="0.25">
      <c r="D15" s="11"/>
      <c r="E15" s="29"/>
      <c r="F15" s="29"/>
      <c r="J15" s="30"/>
      <c r="V15" s="264"/>
      <c r="X15" s="152"/>
      <c r="Y15" s="399"/>
      <c r="Z15" s="152"/>
      <c r="AB15" s="132"/>
      <c r="AC15" s="132"/>
      <c r="AD15" s="133"/>
      <c r="AE15" s="133"/>
      <c r="AF15" s="403"/>
      <c r="AN15" s="177"/>
      <c r="AO15" s="177"/>
      <c r="AP15" s="177"/>
    </row>
    <row r="16" spans="2:49" x14ac:dyDescent="0.25">
      <c r="D16" s="32"/>
      <c r="E16" s="29"/>
      <c r="F16" s="29"/>
      <c r="J16" s="30"/>
      <c r="T16" s="408"/>
      <c r="X16" s="402"/>
      <c r="Y16"/>
      <c r="Z16" s="152"/>
      <c r="AB16" s="34"/>
      <c r="AC16" s="34"/>
      <c r="AE16" s="257"/>
      <c r="AF16" s="257"/>
      <c r="AJ16" s="289"/>
    </row>
    <row r="17" spans="1:504" ht="17.25" customHeight="1" x14ac:dyDescent="0.25">
      <c r="C17" s="35"/>
      <c r="D17" s="35"/>
      <c r="E17" s="36"/>
      <c r="F17" s="37"/>
      <c r="G17" s="37"/>
      <c r="H17" s="37"/>
      <c r="I17" s="38"/>
      <c r="J17" s="37"/>
      <c r="K17" s="37"/>
      <c r="L17" s="37"/>
      <c r="M17" s="37"/>
      <c r="N17" s="37"/>
      <c r="O17" s="37"/>
      <c r="P17" s="37"/>
      <c r="Q17" s="37"/>
      <c r="R17" s="37"/>
      <c r="S17" s="37"/>
      <c r="T17" s="37"/>
      <c r="U17" s="37"/>
      <c r="V17" s="37"/>
      <c r="W17" s="37"/>
      <c r="Y17" s="400" t="s">
        <v>240</v>
      </c>
      <c r="Z17" s="37"/>
      <c r="AA17" s="39"/>
      <c r="AB17" s="40"/>
      <c r="AC17" s="40" t="str">
        <f>IF(SUM(AC21:AC50)&gt;=1,"Yes","")</f>
        <v/>
      </c>
      <c r="AD17" s="41"/>
      <c r="AE17" s="41"/>
      <c r="AF17" s="41"/>
      <c r="AM17" s="10"/>
      <c r="AN17" s="10"/>
      <c r="AO17" s="10"/>
      <c r="AP17" s="10"/>
      <c r="AR17" s="7"/>
      <c r="AU17"/>
      <c r="AV17" s="5"/>
    </row>
    <row r="18" spans="1:504" ht="90" x14ac:dyDescent="0.25">
      <c r="A18" s="447" t="s">
        <v>14</v>
      </c>
      <c r="B18" s="448" t="s">
        <v>132</v>
      </c>
      <c r="C18" s="1352" t="s">
        <v>15</v>
      </c>
      <c r="D18" s="1353"/>
      <c r="E18" s="1353"/>
      <c r="F18" s="1353"/>
      <c r="G18" s="1353"/>
      <c r="H18" s="159" t="s">
        <v>133</v>
      </c>
      <c r="I18" s="42" t="s">
        <v>16</v>
      </c>
      <c r="J18" s="42" t="s">
        <v>17</v>
      </c>
      <c r="K18" s="42" t="s">
        <v>18</v>
      </c>
      <c r="L18" s="42" t="s">
        <v>19</v>
      </c>
      <c r="M18" s="42" t="s">
        <v>20</v>
      </c>
      <c r="N18" s="43" t="s">
        <v>21</v>
      </c>
      <c r="O18" s="43" t="s">
        <v>22</v>
      </c>
      <c r="P18" s="43" t="s">
        <v>23</v>
      </c>
      <c r="Q18" s="43" t="s">
        <v>24</v>
      </c>
      <c r="R18" s="43" t="s">
        <v>25</v>
      </c>
      <c r="S18" s="43" t="s">
        <v>26</v>
      </c>
      <c r="T18" s="44" t="s">
        <v>27</v>
      </c>
      <c r="U18" s="44" t="s">
        <v>241</v>
      </c>
      <c r="V18" s="44" t="s">
        <v>28</v>
      </c>
      <c r="W18" s="44" t="s">
        <v>239</v>
      </c>
      <c r="X18" s="44" t="s">
        <v>250</v>
      </c>
      <c r="Y18" s="44" t="s">
        <v>251</v>
      </c>
      <c r="Z18" s="44" t="s">
        <v>238</v>
      </c>
      <c r="AA18" s="45" t="s">
        <v>30</v>
      </c>
      <c r="AB18" s="42" t="s">
        <v>31</v>
      </c>
      <c r="AC18" s="42" t="s">
        <v>253</v>
      </c>
      <c r="AD18" s="42" t="s">
        <v>32</v>
      </c>
      <c r="AE18" s="42" t="s">
        <v>33</v>
      </c>
      <c r="AF18" s="44" t="s">
        <v>252</v>
      </c>
      <c r="AG18" s="46" t="s">
        <v>244</v>
      </c>
      <c r="AH18" s="46" t="s">
        <v>228</v>
      </c>
      <c r="AI18" s="46" t="s">
        <v>198</v>
      </c>
      <c r="AJ18" s="46" t="s">
        <v>34</v>
      </c>
      <c r="AK18" s="45" t="s">
        <v>35</v>
      </c>
      <c r="AL18" s="46" t="s">
        <v>37</v>
      </c>
      <c r="AM18" s="45" t="s">
        <v>38</v>
      </c>
      <c r="AN18" s="47" t="s">
        <v>39</v>
      </c>
      <c r="AO18" s="47" t="s">
        <v>243</v>
      </c>
      <c r="AP18" s="47" t="s">
        <v>242</v>
      </c>
      <c r="AQ18" s="47" t="s">
        <v>40</v>
      </c>
      <c r="AR18" s="47" t="s">
        <v>41</v>
      </c>
      <c r="AS18" s="45" t="s">
        <v>254</v>
      </c>
      <c r="AT18" s="47" t="s">
        <v>43</v>
      </c>
      <c r="AU18" s="49" t="s">
        <v>44</v>
      </c>
      <c r="AV18" s="49" t="s">
        <v>45</v>
      </c>
      <c r="AW18" s="50" t="s">
        <v>46</v>
      </c>
      <c r="AX18" s="5"/>
      <c r="AY18" s="292"/>
      <c r="AZ18" s="259"/>
      <c r="BA18" s="259"/>
      <c r="BB18" s="303"/>
      <c r="BC18" s="287"/>
      <c r="BD18" s="288"/>
    </row>
    <row r="19" spans="1:504" s="59" customFormat="1" ht="4.5" customHeight="1" x14ac:dyDescent="0.25">
      <c r="B19" s="449"/>
      <c r="C19" s="444"/>
      <c r="D19" s="53"/>
      <c r="E19" s="53"/>
      <c r="F19" s="53"/>
      <c r="G19" s="53"/>
      <c r="H19" s="53"/>
      <c r="I19" s="53"/>
      <c r="J19" s="53"/>
      <c r="K19" s="53"/>
      <c r="L19" s="53"/>
      <c r="M19" s="53"/>
      <c r="N19" s="54"/>
      <c r="O19" s="54"/>
      <c r="P19" s="54"/>
      <c r="Q19" s="54"/>
      <c r="R19" s="54"/>
      <c r="S19" s="54"/>
      <c r="T19" s="55"/>
      <c r="U19" s="55"/>
      <c r="V19" s="55"/>
      <c r="W19" s="55"/>
      <c r="X19" s="55"/>
      <c r="Y19" s="55"/>
      <c r="Z19" s="55"/>
      <c r="AA19" s="56"/>
      <c r="AB19" s="51"/>
      <c r="AC19" s="51"/>
      <c r="AD19" s="51"/>
      <c r="AE19" s="51"/>
      <c r="AF19" s="51"/>
      <c r="AG19" s="56"/>
      <c r="AH19" s="56"/>
      <c r="AI19" s="56"/>
      <c r="AJ19" s="56"/>
      <c r="AK19" s="56"/>
      <c r="AL19" s="56"/>
      <c r="AM19" s="56"/>
      <c r="AN19" s="51"/>
      <c r="AO19" s="51"/>
      <c r="AP19" s="51"/>
      <c r="AQ19" s="51"/>
      <c r="AR19" s="51"/>
      <c r="AS19" s="56"/>
      <c r="AT19" s="51"/>
      <c r="AU19" s="57"/>
      <c r="AV19" s="57"/>
      <c r="AW19" s="58"/>
      <c r="AX19" s="5"/>
      <c r="AY19"/>
      <c r="AZ19" s="286"/>
      <c r="BA19" s="286"/>
      <c r="BB19" s="273"/>
      <c r="BC19" s="289"/>
      <c r="BD19" s="290"/>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row>
    <row r="20" spans="1:504" s="59" customFormat="1" ht="4.5" customHeight="1" x14ac:dyDescent="0.25">
      <c r="B20" s="449"/>
      <c r="C20" s="444"/>
      <c r="D20" s="53"/>
      <c r="E20" s="53"/>
      <c r="F20" s="53"/>
      <c r="G20" s="53"/>
      <c r="H20" s="53"/>
      <c r="I20" s="53"/>
      <c r="J20" s="53"/>
      <c r="K20" s="53"/>
      <c r="L20" s="53"/>
      <c r="M20" s="53"/>
      <c r="N20" s="54"/>
      <c r="O20" s="54"/>
      <c r="P20" s="54"/>
      <c r="Q20" s="54"/>
      <c r="R20" s="54"/>
      <c r="S20" s="54"/>
      <c r="T20" s="55"/>
      <c r="U20" s="55"/>
      <c r="V20" s="55"/>
      <c r="W20" s="55"/>
      <c r="X20" s="55"/>
      <c r="Y20" s="55"/>
      <c r="Z20" s="55"/>
      <c r="AA20" s="56"/>
      <c r="AB20" s="51"/>
      <c r="AC20" s="51"/>
      <c r="AD20" s="51"/>
      <c r="AE20" s="51"/>
      <c r="AF20" s="51"/>
      <c r="AG20" s="56"/>
      <c r="AH20" s="56"/>
      <c r="AI20" s="56"/>
      <c r="AJ20" s="56"/>
      <c r="AK20" s="56"/>
      <c r="AL20" s="56"/>
      <c r="AM20" s="56"/>
      <c r="AN20" s="51"/>
      <c r="AO20" s="51"/>
      <c r="AP20" s="51"/>
      <c r="AQ20" s="51"/>
      <c r="AR20" s="51"/>
      <c r="AS20" s="56"/>
      <c r="AT20" s="51"/>
      <c r="AU20" s="57"/>
      <c r="AV20" s="57"/>
      <c r="AW20" s="58"/>
      <c r="AX20" s="5"/>
      <c r="AY20" s="273"/>
      <c r="AZ20" s="285"/>
      <c r="BA20" s="286"/>
      <c r="BB20" s="288"/>
      <c r="BC20" s="289"/>
      <c r="BD20" s="29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row>
    <row r="21" spans="1:504" s="79" customFormat="1" ht="24.75" customHeight="1" x14ac:dyDescent="0.25">
      <c r="A21" s="443">
        <f t="shared" ref="A21:A50" si="0">COUNTIF($B$21:$B$50,B21)</f>
        <v>3</v>
      </c>
      <c r="B21" s="435">
        <v>10</v>
      </c>
      <c r="C21" s="445" t="s">
        <v>47</v>
      </c>
      <c r="D21" s="1348" t="s">
        <v>48</v>
      </c>
      <c r="E21" s="1348"/>
      <c r="F21" s="1348"/>
      <c r="G21" s="1348"/>
      <c r="H21" s="134">
        <v>1</v>
      </c>
      <c r="I21" s="414">
        <v>3</v>
      </c>
      <c r="J21" s="414">
        <v>8</v>
      </c>
      <c r="K21" s="414">
        <v>5</v>
      </c>
      <c r="L21" s="415">
        <v>40</v>
      </c>
      <c r="M21" s="416">
        <v>1</v>
      </c>
      <c r="N21" s="417">
        <f>((I21*(J21-((O21+R21)/60))*3600)/L21)*M21</f>
        <v>1980</v>
      </c>
      <c r="O21" s="418">
        <v>30</v>
      </c>
      <c r="P21" s="418">
        <v>10</v>
      </c>
      <c r="Q21" s="418">
        <v>10</v>
      </c>
      <c r="R21" s="418">
        <v>10</v>
      </c>
      <c r="S21" s="418">
        <v>10</v>
      </c>
      <c r="T21" s="434">
        <f>IFERROR(((J21*60)-SUM(O21:S21))/(J21*60),"")</f>
        <v>0.85416666666666663</v>
      </c>
      <c r="U21" s="117">
        <f t="shared" ref="U21:U26" si="1">(((J21*60*60)/(L21/M21))*T21)*I21</f>
        <v>1845</v>
      </c>
      <c r="V21" s="419">
        <v>0</v>
      </c>
      <c r="W21" s="420">
        <f t="shared" ref="W21:W26" si="2">U21*V21</f>
        <v>0</v>
      </c>
      <c r="X21" s="421">
        <f t="shared" ref="X21:X26" si="3">SUMIF(B$21:B$50,B21,V$21:V$50)/A21</f>
        <v>6.6666666666666671E-3</v>
      </c>
      <c r="Y21" s="421">
        <f t="shared" ref="Y21:Y26" si="4">IF(B21&lt;B22,(SUMIF(B$21:B$50,B21,X$21:X$50)/A21)+Y22,Y22)</f>
        <v>6.6666666666666671E-3</v>
      </c>
      <c r="Z21" s="422">
        <f>(1-SUMIF($B$21:$B$50,B21,$V$21:$V$50)/A21^2)</f>
        <v>0.99777777777777776</v>
      </c>
      <c r="AA21" s="423">
        <f t="shared" ref="AA21:AA26" si="5">IF(T21="","",U21*(1-Y21))</f>
        <v>1832.6999999999998</v>
      </c>
      <c r="AB21" s="69">
        <v>0</v>
      </c>
      <c r="AC21" s="150">
        <f>IF(AB21&gt;=0.5,1,0)</f>
        <v>0</v>
      </c>
      <c r="AD21" s="424">
        <f t="shared" ref="AD21:AD26" si="6">IF(J21="","",I21*K21*(1-AB21)*(J21-((O21+R21)/60)))</f>
        <v>110</v>
      </c>
      <c r="AE21" s="425">
        <f>IFERROR(IF(AA21*(1-AB21)=0,"",AA21*(1-AB21)),"")</f>
        <v>1832.6999999999998</v>
      </c>
      <c r="AF21" s="426">
        <f t="shared" ref="AF21:AF50" ca="1" si="7">IFERROR(ROUNDUP($AG21/(PRODUCT(INDIRECT("Z"&amp;MATCH(B21,B:B,0)&amp;":Z50"))),0),"")</f>
        <v>1399</v>
      </c>
      <c r="AG21" s="427">
        <f t="shared" ref="AG21:AG26" si="8">(IFERROR(ROUNDUP(AE21/SUMIF($B$21:$B$50,B21,$AE$21:$AE$50)*$AI$21,),""))</f>
        <v>1389</v>
      </c>
      <c r="AH21" s="428">
        <f>IFERROR(ROUNDUP(AG21/AE21,4),"")</f>
        <v>0.75790000000000002</v>
      </c>
      <c r="AI21" s="429">
        <f>IF(K21="","",S12/S9)</f>
        <v>4166.666666666667</v>
      </c>
      <c r="AJ21" s="430">
        <f t="shared" ref="AJ21:AJ50" si="9">IF(K21="","",AG21*K21)</f>
        <v>6945</v>
      </c>
      <c r="AK21" s="430" t="e">
        <f>IF(J21="","",#REF!*#REF!)</f>
        <v>#REF!</v>
      </c>
      <c r="AL21" s="430">
        <f t="shared" ref="AL21:AL50" si="10">IF(K21="","",AG21*5)</f>
        <v>6945</v>
      </c>
      <c r="AM21" s="431">
        <f t="shared" ref="AM21:AM26" si="11">IF(J21="","",AG21*240)</f>
        <v>333360</v>
      </c>
      <c r="AN21" s="411" t="str">
        <f t="shared" ref="AN21:AN50" si="12">IF(J21="","",IF(AH21&lt;1,"NO","YES"))</f>
        <v>NO</v>
      </c>
      <c r="AO21" s="411">
        <f>IFERROR(ROUNDUP(AE21*1.15,0),"")</f>
        <v>2108</v>
      </c>
      <c r="AP21" s="411">
        <f ca="1">IFERROR(ROUNDUP(AF21*1.15,0),"")</f>
        <v>1609</v>
      </c>
      <c r="AQ21" s="432">
        <f t="shared" ref="AQ21:AQ26" si="13">IFERROR(IF(AG21*1.15=0,"",(AG21*1.15)),"")</f>
        <v>1597.35</v>
      </c>
      <c r="AR21" s="430">
        <f t="shared" ref="AR21:AR50" si="14">IF(K21="","",AQ21*5)</f>
        <v>7986.75</v>
      </c>
      <c r="AS21" s="433">
        <f t="shared" ref="AS21:AS50" si="15">IF(AM21="","",AM21*1.15)</f>
        <v>383363.99999999994</v>
      </c>
      <c r="AT21" s="411" t="str">
        <f t="shared" ref="AT21:AT26" ca="1" si="16">IF(J21="","",IF(AO21&gt;AP21,"NO","YES"))</f>
        <v>NO</v>
      </c>
      <c r="AU21" s="77">
        <f t="shared" ref="AU21:AU50" si="17">IF(J21="","",(3600/L21)*M21*(1-Y21)*T21)</f>
        <v>76.362499999999983</v>
      </c>
      <c r="AV21" s="78">
        <f t="shared" ref="AV21:AV27" si="18">IFERROR(AD21*AH21,"")</f>
        <v>83.369</v>
      </c>
      <c r="AW21" s="293">
        <f t="shared" ref="AW21:AW50" si="19">IFERROR(AD21*AH21*1.15,"")</f>
        <v>95.874349999999993</v>
      </c>
      <c r="AX21" s="345"/>
      <c r="AY21" s="275"/>
      <c r="AZ21" s="275"/>
      <c r="BA21" s="275"/>
      <c r="BB21" s="274"/>
      <c r="BC21" s="281"/>
      <c r="BD21" s="284"/>
    </row>
    <row r="22" spans="1:504" s="79" customFormat="1" ht="24.75" customHeight="1" x14ac:dyDescent="0.25">
      <c r="A22" s="443">
        <f t="shared" si="0"/>
        <v>3</v>
      </c>
      <c r="B22" s="446">
        <v>10</v>
      </c>
      <c r="C22" s="445" t="s">
        <v>49</v>
      </c>
      <c r="D22" s="1348" t="s">
        <v>48</v>
      </c>
      <c r="E22" s="1348"/>
      <c r="F22" s="1348"/>
      <c r="G22" s="1348"/>
      <c r="H22" s="134">
        <v>1</v>
      </c>
      <c r="I22" s="414">
        <v>3</v>
      </c>
      <c r="J22" s="414">
        <v>8</v>
      </c>
      <c r="K22" s="414">
        <v>5</v>
      </c>
      <c r="L22" s="415">
        <v>40</v>
      </c>
      <c r="M22" s="416">
        <v>1</v>
      </c>
      <c r="N22" s="417">
        <f t="shared" ref="N22:N50" si="20">((I22*(J22-((O22+R22)/60))*3600)/L22)*M22</f>
        <v>1980</v>
      </c>
      <c r="O22" s="418">
        <v>30</v>
      </c>
      <c r="P22" s="418">
        <v>10</v>
      </c>
      <c r="Q22" s="418">
        <v>10</v>
      </c>
      <c r="R22" s="418">
        <v>10</v>
      </c>
      <c r="S22" s="418">
        <v>10</v>
      </c>
      <c r="T22" s="434">
        <f t="shared" ref="T22:T50" si="21">IFERROR(((J22*60)-SUM(O22:S22))/(J22*60),"")</f>
        <v>0.85416666666666663</v>
      </c>
      <c r="U22" s="117">
        <f t="shared" si="1"/>
        <v>1845</v>
      </c>
      <c r="V22" s="419">
        <v>0.02</v>
      </c>
      <c r="W22" s="420">
        <f t="shared" si="2"/>
        <v>36.9</v>
      </c>
      <c r="X22" s="421">
        <f t="shared" si="3"/>
        <v>6.6666666666666671E-3</v>
      </c>
      <c r="Y22" s="421">
        <f t="shared" si="4"/>
        <v>6.6666666666666671E-3</v>
      </c>
      <c r="Z22" s="422">
        <f>(1-SUMIF($B$21:$B$50,B22,$V$21:$V$50)/A22^2)</f>
        <v>0.99777777777777776</v>
      </c>
      <c r="AA22" s="423">
        <f t="shared" si="5"/>
        <v>1832.6999999999998</v>
      </c>
      <c r="AB22" s="69">
        <v>0</v>
      </c>
      <c r="AC22" s="150">
        <f t="shared" ref="AC22:AC50" si="22">IF(AB22&gt;=0.5,1,0)</f>
        <v>0</v>
      </c>
      <c r="AD22" s="424">
        <f t="shared" si="6"/>
        <v>110</v>
      </c>
      <c r="AE22" s="425">
        <f t="shared" ref="AE22:AE50" si="23">IFERROR(IF(AA22*(1-AB22)=0,"",AA22*(1-AB22)),"")</f>
        <v>1832.6999999999998</v>
      </c>
      <c r="AF22" s="426">
        <f t="shared" ca="1" si="7"/>
        <v>1399</v>
      </c>
      <c r="AG22" s="427">
        <f t="shared" si="8"/>
        <v>1389</v>
      </c>
      <c r="AH22" s="428">
        <f>IFERROR(ROUNDUP(AG22/AE22,4),"")</f>
        <v>0.75790000000000002</v>
      </c>
      <c r="AI22" s="429">
        <f>IF(K22="","",S12/S9)</f>
        <v>4166.666666666667</v>
      </c>
      <c r="AJ22" s="430">
        <f t="shared" si="9"/>
        <v>6945</v>
      </c>
      <c r="AK22" s="430" t="e">
        <f>IF(J22="","",#REF!*#REF!)</f>
        <v>#REF!</v>
      </c>
      <c r="AL22" s="430">
        <f t="shared" si="10"/>
        <v>6945</v>
      </c>
      <c r="AM22" s="431">
        <f t="shared" si="11"/>
        <v>333360</v>
      </c>
      <c r="AN22" s="411" t="str">
        <f t="shared" si="12"/>
        <v>NO</v>
      </c>
      <c r="AO22" s="411">
        <f t="shared" ref="AO22:AP50" si="24">IFERROR(ROUNDUP(AE22*1.15,0),"")</f>
        <v>2108</v>
      </c>
      <c r="AP22" s="411">
        <f t="shared" ca="1" si="24"/>
        <v>1609</v>
      </c>
      <c r="AQ22" s="432">
        <f t="shared" si="13"/>
        <v>1597.35</v>
      </c>
      <c r="AR22" s="430">
        <f t="shared" si="14"/>
        <v>7986.75</v>
      </c>
      <c r="AS22" s="433">
        <f t="shared" si="15"/>
        <v>383363.99999999994</v>
      </c>
      <c r="AT22" s="411" t="str">
        <f t="shared" ca="1" si="16"/>
        <v>NO</v>
      </c>
      <c r="AU22" s="77">
        <f t="shared" si="17"/>
        <v>76.362499999999983</v>
      </c>
      <c r="AV22" s="78">
        <f t="shared" si="18"/>
        <v>83.369</v>
      </c>
      <c r="AW22" s="293">
        <f t="shared" si="19"/>
        <v>95.874349999999993</v>
      </c>
      <c r="AX22" s="346"/>
      <c r="AY22" s="275"/>
      <c r="AZ22" s="275"/>
      <c r="BA22" s="281"/>
      <c r="BB22" s="274"/>
      <c r="BC22" s="275"/>
      <c r="BD22" s="274"/>
    </row>
    <row r="23" spans="1:504" s="79" customFormat="1" ht="24.75" customHeight="1" x14ac:dyDescent="0.25">
      <c r="A23" s="151">
        <f>COUNTIF($B$21:$B$50,B23)</f>
        <v>3</v>
      </c>
      <c r="B23" s="435">
        <v>10</v>
      </c>
      <c r="C23" s="60" t="s">
        <v>50</v>
      </c>
      <c r="D23" s="1348" t="s">
        <v>48</v>
      </c>
      <c r="E23" s="1348"/>
      <c r="F23" s="1348"/>
      <c r="G23" s="1348"/>
      <c r="H23" s="134">
        <v>1</v>
      </c>
      <c r="I23" s="414">
        <v>3</v>
      </c>
      <c r="J23" s="414">
        <v>8</v>
      </c>
      <c r="K23" s="414">
        <v>5</v>
      </c>
      <c r="L23" s="415">
        <v>40</v>
      </c>
      <c r="M23" s="416">
        <v>1</v>
      </c>
      <c r="N23" s="417">
        <f t="shared" si="20"/>
        <v>1980</v>
      </c>
      <c r="O23" s="418">
        <v>30</v>
      </c>
      <c r="P23" s="418">
        <v>10</v>
      </c>
      <c r="Q23" s="418">
        <v>10</v>
      </c>
      <c r="R23" s="418">
        <v>10</v>
      </c>
      <c r="S23" s="418">
        <v>10</v>
      </c>
      <c r="T23" s="434">
        <f t="shared" si="21"/>
        <v>0.85416666666666663</v>
      </c>
      <c r="U23" s="117">
        <f t="shared" si="1"/>
        <v>1845</v>
      </c>
      <c r="V23" s="419">
        <v>0</v>
      </c>
      <c r="W23" s="420">
        <f>U23*V23</f>
        <v>0</v>
      </c>
      <c r="X23" s="421">
        <f t="shared" si="3"/>
        <v>6.6666666666666671E-3</v>
      </c>
      <c r="Y23" s="421">
        <f t="shared" si="4"/>
        <v>6.6666666666666671E-3</v>
      </c>
      <c r="Z23" s="422">
        <f>(1-SUMIF($B$21:$B$50,B23,$V$21:$V$50)/A23^2)</f>
        <v>0.99777777777777776</v>
      </c>
      <c r="AA23" s="423">
        <f t="shared" si="5"/>
        <v>1832.6999999999998</v>
      </c>
      <c r="AB23" s="69">
        <v>0</v>
      </c>
      <c r="AC23" s="150">
        <f t="shared" si="22"/>
        <v>0</v>
      </c>
      <c r="AD23" s="424">
        <f t="shared" si="6"/>
        <v>110</v>
      </c>
      <c r="AE23" s="425">
        <f t="shared" si="23"/>
        <v>1832.6999999999998</v>
      </c>
      <c r="AF23" s="426">
        <f t="shared" ca="1" si="7"/>
        <v>1399</v>
      </c>
      <c r="AG23" s="427">
        <f t="shared" si="8"/>
        <v>1389</v>
      </c>
      <c r="AH23" s="428">
        <f t="shared" ref="AH23:AH50" si="25">IFERROR(ROUNDUP(AG23/AE23,4),"")</f>
        <v>0.75790000000000002</v>
      </c>
      <c r="AI23" s="429">
        <f>IF(K23="","",S12/S9)</f>
        <v>4166.666666666667</v>
      </c>
      <c r="AJ23" s="430">
        <f t="shared" si="9"/>
        <v>6945</v>
      </c>
      <c r="AK23" s="430" t="e">
        <f>IF(J23="","",#REF!*#REF!)</f>
        <v>#REF!</v>
      </c>
      <c r="AL23" s="430">
        <f t="shared" si="10"/>
        <v>6945</v>
      </c>
      <c r="AM23" s="431">
        <f t="shared" si="11"/>
        <v>333360</v>
      </c>
      <c r="AN23" s="411" t="str">
        <f t="shared" si="12"/>
        <v>NO</v>
      </c>
      <c r="AO23" s="411">
        <f t="shared" si="24"/>
        <v>2108</v>
      </c>
      <c r="AP23" s="411">
        <f t="shared" ca="1" si="24"/>
        <v>1609</v>
      </c>
      <c r="AQ23" s="432">
        <f t="shared" si="13"/>
        <v>1597.35</v>
      </c>
      <c r="AR23" s="430">
        <f t="shared" si="14"/>
        <v>7986.75</v>
      </c>
      <c r="AS23" s="433">
        <f t="shared" si="15"/>
        <v>383363.99999999994</v>
      </c>
      <c r="AT23" s="411" t="str">
        <f t="shared" ca="1" si="16"/>
        <v>NO</v>
      </c>
      <c r="AU23" s="77">
        <f t="shared" si="17"/>
        <v>76.362499999999983</v>
      </c>
      <c r="AV23" s="78">
        <f t="shared" si="18"/>
        <v>83.369</v>
      </c>
      <c r="AW23" s="78">
        <f t="shared" si="19"/>
        <v>95.874349999999993</v>
      </c>
      <c r="AX23" s="347"/>
      <c r="AY23" s="276"/>
      <c r="AZ23" s="275"/>
      <c r="BA23" s="281"/>
      <c r="BB23" s="274"/>
      <c r="BC23" s="275"/>
      <c r="BD23" s="281"/>
    </row>
    <row r="24" spans="1:504" s="79" customFormat="1" ht="24.75" customHeight="1" x14ac:dyDescent="0.25">
      <c r="A24" s="151">
        <f t="shared" si="0"/>
        <v>2</v>
      </c>
      <c r="B24" s="436">
        <v>20</v>
      </c>
      <c r="C24" s="60" t="s">
        <v>51</v>
      </c>
      <c r="D24" s="1349" t="s">
        <v>52</v>
      </c>
      <c r="E24" s="1348"/>
      <c r="F24" s="1348"/>
      <c r="G24" s="1348"/>
      <c r="H24" s="134">
        <v>1</v>
      </c>
      <c r="I24" s="414">
        <v>3</v>
      </c>
      <c r="J24" s="414">
        <v>8</v>
      </c>
      <c r="K24" s="414">
        <v>5</v>
      </c>
      <c r="L24" s="415">
        <v>50</v>
      </c>
      <c r="M24" s="416">
        <v>2</v>
      </c>
      <c r="N24" s="417">
        <f t="shared" si="20"/>
        <v>3168</v>
      </c>
      <c r="O24" s="418">
        <v>30</v>
      </c>
      <c r="P24" s="418">
        <v>10</v>
      </c>
      <c r="Q24" s="418">
        <v>10</v>
      </c>
      <c r="R24" s="418">
        <v>10</v>
      </c>
      <c r="S24" s="418">
        <v>10</v>
      </c>
      <c r="T24" s="434">
        <f t="shared" si="21"/>
        <v>0.85416666666666663</v>
      </c>
      <c r="U24" s="117">
        <f t="shared" si="1"/>
        <v>2952</v>
      </c>
      <c r="V24" s="419">
        <v>0</v>
      </c>
      <c r="W24" s="420">
        <f t="shared" si="2"/>
        <v>0</v>
      </c>
      <c r="X24" s="421">
        <f t="shared" si="3"/>
        <v>0</v>
      </c>
      <c r="Y24" s="421">
        <f t="shared" si="4"/>
        <v>0</v>
      </c>
      <c r="Z24" s="422">
        <f>ROUNDDOWN(1-SUMIF($B$21:$B$50,B24,$V$21:$V$50)/A24^2,3)</f>
        <v>1</v>
      </c>
      <c r="AA24" s="423">
        <f t="shared" si="5"/>
        <v>2952</v>
      </c>
      <c r="AB24" s="69">
        <v>0</v>
      </c>
      <c r="AC24" s="150">
        <f t="shared" si="22"/>
        <v>0</v>
      </c>
      <c r="AD24" s="424">
        <f t="shared" si="6"/>
        <v>110</v>
      </c>
      <c r="AE24" s="425">
        <f t="shared" si="23"/>
        <v>2952</v>
      </c>
      <c r="AF24" s="426">
        <f t="shared" ca="1" si="7"/>
        <v>2084</v>
      </c>
      <c r="AG24" s="427">
        <f t="shared" si="8"/>
        <v>2084</v>
      </c>
      <c r="AH24" s="428">
        <f t="shared" si="25"/>
        <v>0.70599999999999996</v>
      </c>
      <c r="AI24" s="429">
        <f>IF(K24="","",S12/S9)</f>
        <v>4166.666666666667</v>
      </c>
      <c r="AJ24" s="430">
        <f t="shared" si="9"/>
        <v>10420</v>
      </c>
      <c r="AK24" s="430" t="e">
        <f>IF(J24="","",#REF!*#REF!)</f>
        <v>#REF!</v>
      </c>
      <c r="AL24" s="430">
        <f t="shared" si="10"/>
        <v>10420</v>
      </c>
      <c r="AM24" s="431">
        <f t="shared" si="11"/>
        <v>500160</v>
      </c>
      <c r="AN24" s="411" t="str">
        <f t="shared" si="12"/>
        <v>NO</v>
      </c>
      <c r="AO24" s="411">
        <f t="shared" si="24"/>
        <v>3395</v>
      </c>
      <c r="AP24" s="411">
        <f t="shared" ca="1" si="24"/>
        <v>2397</v>
      </c>
      <c r="AQ24" s="432">
        <f t="shared" si="13"/>
        <v>2396.6</v>
      </c>
      <c r="AR24" s="430">
        <f t="shared" si="14"/>
        <v>11983</v>
      </c>
      <c r="AS24" s="433">
        <f t="shared" si="15"/>
        <v>575184</v>
      </c>
      <c r="AT24" s="411" t="str">
        <f t="shared" ca="1" si="16"/>
        <v>NO</v>
      </c>
      <c r="AU24" s="77">
        <f t="shared" si="17"/>
        <v>123</v>
      </c>
      <c r="AV24" s="78">
        <f t="shared" si="18"/>
        <v>77.66</v>
      </c>
      <c r="AW24" s="78">
        <f t="shared" si="19"/>
        <v>89.308999999999983</v>
      </c>
      <c r="AX24" s="5"/>
      <c r="AY24" s="280"/>
      <c r="AZ24" s="283"/>
      <c r="BA24" s="275"/>
      <c r="BB24" s="270"/>
      <c r="BC24" s="275"/>
      <c r="BD24" s="275"/>
    </row>
    <row r="25" spans="1:504" s="79" customFormat="1" ht="24.75" customHeight="1" x14ac:dyDescent="0.25">
      <c r="A25" s="151">
        <f t="shared" si="0"/>
        <v>2</v>
      </c>
      <c r="B25" s="435">
        <v>20</v>
      </c>
      <c r="C25" s="60" t="s">
        <v>53</v>
      </c>
      <c r="D25" s="1348" t="s">
        <v>52</v>
      </c>
      <c r="E25" s="1348"/>
      <c r="F25" s="1348"/>
      <c r="G25" s="1348"/>
      <c r="H25" s="134">
        <v>1</v>
      </c>
      <c r="I25" s="414">
        <v>3</v>
      </c>
      <c r="J25" s="414">
        <v>8</v>
      </c>
      <c r="K25" s="414">
        <v>5</v>
      </c>
      <c r="L25" s="415">
        <v>50</v>
      </c>
      <c r="M25" s="416">
        <v>2</v>
      </c>
      <c r="N25" s="417">
        <f t="shared" si="20"/>
        <v>3168</v>
      </c>
      <c r="O25" s="418">
        <v>30</v>
      </c>
      <c r="P25" s="418">
        <v>10</v>
      </c>
      <c r="Q25" s="418">
        <v>10</v>
      </c>
      <c r="R25" s="418">
        <v>10</v>
      </c>
      <c r="S25" s="418">
        <v>10</v>
      </c>
      <c r="T25" s="434">
        <f t="shared" si="21"/>
        <v>0.85416666666666663</v>
      </c>
      <c r="U25" s="117">
        <f t="shared" si="1"/>
        <v>2952</v>
      </c>
      <c r="V25" s="419">
        <v>0</v>
      </c>
      <c r="W25" s="420">
        <f t="shared" si="2"/>
        <v>0</v>
      </c>
      <c r="X25" s="421">
        <f t="shared" si="3"/>
        <v>0</v>
      </c>
      <c r="Y25" s="421">
        <f t="shared" si="4"/>
        <v>0</v>
      </c>
      <c r="Z25" s="422">
        <f>ROUNDDOWN(1-SUMIF($B$21:$B$50,B25,$V$21:$V$50)/A25^2,3)</f>
        <v>1</v>
      </c>
      <c r="AA25" s="423">
        <f t="shared" si="5"/>
        <v>2952</v>
      </c>
      <c r="AB25" s="69">
        <v>0</v>
      </c>
      <c r="AC25" s="150">
        <f t="shared" si="22"/>
        <v>0</v>
      </c>
      <c r="AD25" s="424">
        <f t="shared" si="6"/>
        <v>110</v>
      </c>
      <c r="AE25" s="425">
        <f t="shared" si="23"/>
        <v>2952</v>
      </c>
      <c r="AF25" s="426">
        <f t="shared" ca="1" si="7"/>
        <v>2084</v>
      </c>
      <c r="AG25" s="427">
        <f t="shared" si="8"/>
        <v>2084</v>
      </c>
      <c r="AH25" s="428">
        <f>IFERROR(ROUNDUP(AG25/AE25,4),"")</f>
        <v>0.70599999999999996</v>
      </c>
      <c r="AI25" s="429">
        <f>IF(K25="","",S12/S9)</f>
        <v>4166.666666666667</v>
      </c>
      <c r="AJ25" s="430">
        <f t="shared" si="9"/>
        <v>10420</v>
      </c>
      <c r="AK25" s="430" t="e">
        <f>IF(J25="","",#REF!*#REF!)</f>
        <v>#REF!</v>
      </c>
      <c r="AL25" s="430">
        <f t="shared" si="10"/>
        <v>10420</v>
      </c>
      <c r="AM25" s="431">
        <f t="shared" si="11"/>
        <v>500160</v>
      </c>
      <c r="AN25" s="411" t="str">
        <f t="shared" si="12"/>
        <v>NO</v>
      </c>
      <c r="AO25" s="411">
        <f t="shared" si="24"/>
        <v>3395</v>
      </c>
      <c r="AP25" s="411">
        <f t="shared" ca="1" si="24"/>
        <v>2397</v>
      </c>
      <c r="AQ25" s="432">
        <f t="shared" si="13"/>
        <v>2396.6</v>
      </c>
      <c r="AR25" s="430">
        <f t="shared" si="14"/>
        <v>11983</v>
      </c>
      <c r="AS25" s="433">
        <f t="shared" si="15"/>
        <v>575184</v>
      </c>
      <c r="AT25" s="411" t="str">
        <f t="shared" ca="1" si="16"/>
        <v>NO</v>
      </c>
      <c r="AU25" s="77">
        <f t="shared" si="17"/>
        <v>123</v>
      </c>
      <c r="AV25" s="78">
        <f t="shared" si="18"/>
        <v>77.66</v>
      </c>
      <c r="AW25" s="78">
        <f t="shared" si="19"/>
        <v>89.308999999999983</v>
      </c>
      <c r="AX25" s="277"/>
      <c r="AY25" s="276"/>
      <c r="AZ25" s="283"/>
      <c r="BA25" s="283"/>
      <c r="BB25" s="291"/>
      <c r="BC25" s="275"/>
    </row>
    <row r="26" spans="1:504" s="79" customFormat="1" ht="24.75" customHeight="1" x14ac:dyDescent="0.25">
      <c r="A26" s="151">
        <f t="shared" si="0"/>
        <v>1</v>
      </c>
      <c r="B26" s="436">
        <v>30</v>
      </c>
      <c r="C26" s="60" t="s">
        <v>54</v>
      </c>
      <c r="D26" s="1348" t="s">
        <v>55</v>
      </c>
      <c r="E26" s="1348"/>
      <c r="F26" s="1348"/>
      <c r="G26" s="1348"/>
      <c r="H26" s="134">
        <v>1</v>
      </c>
      <c r="I26" s="414">
        <v>3</v>
      </c>
      <c r="J26" s="414">
        <v>8</v>
      </c>
      <c r="K26" s="414">
        <v>5</v>
      </c>
      <c r="L26" s="415">
        <v>29</v>
      </c>
      <c r="M26" s="416">
        <v>12</v>
      </c>
      <c r="N26" s="417">
        <f t="shared" si="20"/>
        <v>32772.413793103449</v>
      </c>
      <c r="O26" s="418">
        <v>30</v>
      </c>
      <c r="P26" s="418">
        <v>10</v>
      </c>
      <c r="Q26" s="418">
        <v>10</v>
      </c>
      <c r="R26" s="418">
        <v>10</v>
      </c>
      <c r="S26" s="418">
        <v>10</v>
      </c>
      <c r="T26" s="434">
        <f t="shared" si="21"/>
        <v>0.85416666666666663</v>
      </c>
      <c r="U26" s="117">
        <f t="shared" si="1"/>
        <v>30537.931034482761</v>
      </c>
      <c r="V26" s="419">
        <v>0</v>
      </c>
      <c r="W26" s="420">
        <f t="shared" si="2"/>
        <v>0</v>
      </c>
      <c r="X26" s="421">
        <f t="shared" si="3"/>
        <v>0</v>
      </c>
      <c r="Y26" s="421">
        <f t="shared" si="4"/>
        <v>0</v>
      </c>
      <c r="Z26" s="422">
        <f>ROUNDDOWN(1-SUMIF($B$21:$B$50,B26,$V$21:$V$50)/A26^2,3)</f>
        <v>1</v>
      </c>
      <c r="AA26" s="423">
        <f t="shared" si="5"/>
        <v>30537.931034482761</v>
      </c>
      <c r="AB26" s="69">
        <v>0</v>
      </c>
      <c r="AC26" s="150">
        <f t="shared" si="22"/>
        <v>0</v>
      </c>
      <c r="AD26" s="424">
        <f t="shared" si="6"/>
        <v>110</v>
      </c>
      <c r="AE26" s="425">
        <f t="shared" si="23"/>
        <v>30537.931034482761</v>
      </c>
      <c r="AF26" s="426">
        <f t="shared" ca="1" si="7"/>
        <v>4167</v>
      </c>
      <c r="AG26" s="427">
        <f t="shared" si="8"/>
        <v>4167</v>
      </c>
      <c r="AH26" s="428">
        <f t="shared" si="25"/>
        <v>0.13649999999999998</v>
      </c>
      <c r="AI26" s="429">
        <f>IF(K26="","",S12/S9)</f>
        <v>4166.666666666667</v>
      </c>
      <c r="AJ26" s="430">
        <f t="shared" si="9"/>
        <v>20835</v>
      </c>
      <c r="AK26" s="430" t="e">
        <f>IF(J26="","",#REF!*#REF!)</f>
        <v>#REF!</v>
      </c>
      <c r="AL26" s="430">
        <f t="shared" si="10"/>
        <v>20835</v>
      </c>
      <c r="AM26" s="431">
        <f t="shared" si="11"/>
        <v>1000080</v>
      </c>
      <c r="AN26" s="411" t="str">
        <f t="shared" si="12"/>
        <v>NO</v>
      </c>
      <c r="AO26" s="411">
        <f t="shared" si="24"/>
        <v>35119</v>
      </c>
      <c r="AP26" s="411">
        <f t="shared" ca="1" si="24"/>
        <v>4793</v>
      </c>
      <c r="AQ26" s="432">
        <f t="shared" si="13"/>
        <v>4792.0499999999993</v>
      </c>
      <c r="AR26" s="430">
        <f t="shared" si="14"/>
        <v>23960.249999999996</v>
      </c>
      <c r="AS26" s="433">
        <f t="shared" si="15"/>
        <v>1150092</v>
      </c>
      <c r="AT26" s="411" t="str">
        <f t="shared" ca="1" si="16"/>
        <v>NO</v>
      </c>
      <c r="AU26" s="77">
        <f t="shared" si="17"/>
        <v>1272.4137931034481</v>
      </c>
      <c r="AV26" s="78">
        <f t="shared" si="18"/>
        <v>15.014999999999999</v>
      </c>
      <c r="AW26" s="78">
        <f t="shared" si="19"/>
        <v>17.267249999999997</v>
      </c>
      <c r="AX26" s="278"/>
      <c r="AY26" s="276"/>
      <c r="AZ26" s="275"/>
      <c r="BA26" s="283"/>
      <c r="BB26" s="274"/>
    </row>
    <row r="27" spans="1:504" s="79" customFormat="1" ht="24.75" customHeight="1" x14ac:dyDescent="0.25">
      <c r="A27" s="151">
        <f t="shared" si="0"/>
        <v>1</v>
      </c>
      <c r="B27" s="435">
        <v>40</v>
      </c>
      <c r="C27" s="60" t="s">
        <v>56</v>
      </c>
      <c r="D27" s="1348"/>
      <c r="E27" s="1348"/>
      <c r="F27" s="1348"/>
      <c r="G27" s="1348"/>
      <c r="H27" s="154"/>
      <c r="I27" s="61"/>
      <c r="J27" s="61"/>
      <c r="K27" s="61"/>
      <c r="L27" s="62"/>
      <c r="M27" s="63"/>
      <c r="N27" s="64" t="e">
        <f t="shared" si="20"/>
        <v>#DIV/0!</v>
      </c>
      <c r="O27" s="65"/>
      <c r="P27" s="65"/>
      <c r="Q27" s="65"/>
      <c r="R27" s="65"/>
      <c r="S27" s="65"/>
      <c r="T27" s="434" t="str">
        <f t="shared" si="21"/>
        <v/>
      </c>
      <c r="U27" s="66"/>
      <c r="V27" s="67"/>
      <c r="W27" s="407"/>
      <c r="X27" s="398"/>
      <c r="Y27" s="398"/>
      <c r="Z27" s="398"/>
      <c r="AA27" s="68"/>
      <c r="AB27" s="69"/>
      <c r="AC27" s="150"/>
      <c r="AD27" s="70"/>
      <c r="AE27" s="161" t="str">
        <f t="shared" si="23"/>
        <v/>
      </c>
      <c r="AF27" s="410" t="str">
        <f t="shared" ca="1" si="7"/>
        <v/>
      </c>
      <c r="AG27" s="427" t="str">
        <f t="shared" ref="AG27:AG50" si="26">(IFERROR(ROUNDUP(AE27/SUMIF($B$21:$B$50,B27,$AE$21:$AE$50)*$AI$21,),""))</f>
        <v/>
      </c>
      <c r="AH27" s="428" t="str">
        <f t="shared" si="25"/>
        <v/>
      </c>
      <c r="AI27" s="135" t="str">
        <f>IF(K27="","",S12/S9)</f>
        <v/>
      </c>
      <c r="AJ27" s="71" t="str">
        <f t="shared" si="9"/>
        <v/>
      </c>
      <c r="AK27" s="71" t="str">
        <f>IF(J27="","",#REF!*#REF!)</f>
        <v/>
      </c>
      <c r="AL27" s="71" t="str">
        <f t="shared" si="10"/>
        <v/>
      </c>
      <c r="AM27" s="431" t="str">
        <f t="shared" ref="AM27:AM50" si="27">IF(J27="","",AG27*240)</f>
        <v/>
      </c>
      <c r="AN27" s="74" t="str">
        <f t="shared" si="12"/>
        <v/>
      </c>
      <c r="AO27" s="74" t="str">
        <f t="shared" si="24"/>
        <v/>
      </c>
      <c r="AP27" s="412" t="str">
        <f t="shared" ca="1" si="24"/>
        <v/>
      </c>
      <c r="AQ27" s="75" t="str">
        <f>IFERROR(IF(AG27*1.15=0,"",(AG27*1.15)),"")</f>
        <v/>
      </c>
      <c r="AR27" s="71" t="str">
        <f t="shared" si="14"/>
        <v/>
      </c>
      <c r="AS27" s="76" t="str">
        <f t="shared" si="15"/>
        <v/>
      </c>
      <c r="AT27" s="74" t="str">
        <f t="shared" ref="AT27:AT50" si="28">IF(J27="","",IF(AG27&gt;AQ27,"NO","YES"))</f>
        <v/>
      </c>
      <c r="AU27" s="77" t="str">
        <f t="shared" si="17"/>
        <v/>
      </c>
      <c r="AV27" s="78" t="str">
        <f t="shared" si="18"/>
        <v/>
      </c>
      <c r="AW27" s="78" t="str">
        <f t="shared" si="19"/>
        <v/>
      </c>
      <c r="AX27" s="279"/>
      <c r="AY27" s="276"/>
      <c r="AZ27" s="281"/>
      <c r="BA27" s="275"/>
      <c r="BB27" s="270"/>
    </row>
    <row r="28" spans="1:504" s="79" customFormat="1" ht="24.75" customHeight="1" x14ac:dyDescent="0.25">
      <c r="A28" s="151">
        <f t="shared" si="0"/>
        <v>1</v>
      </c>
      <c r="B28" s="435">
        <v>50</v>
      </c>
      <c r="C28" s="60" t="s">
        <v>57</v>
      </c>
      <c r="D28" s="1348"/>
      <c r="E28" s="1348"/>
      <c r="F28" s="1348"/>
      <c r="G28" s="1348"/>
      <c r="H28" s="154"/>
      <c r="I28" s="61"/>
      <c r="J28" s="61"/>
      <c r="K28" s="61"/>
      <c r="L28" s="62"/>
      <c r="M28" s="63"/>
      <c r="N28" s="64" t="e">
        <f t="shared" si="20"/>
        <v>#DIV/0!</v>
      </c>
      <c r="O28" s="65"/>
      <c r="P28" s="65"/>
      <c r="Q28" s="65"/>
      <c r="R28" s="65"/>
      <c r="S28" s="65"/>
      <c r="T28" s="434" t="str">
        <f t="shared" si="21"/>
        <v/>
      </c>
      <c r="U28" s="66"/>
      <c r="V28" s="67"/>
      <c r="W28" s="398"/>
      <c r="X28" s="398"/>
      <c r="Y28" s="398"/>
      <c r="Z28" s="401"/>
      <c r="AA28" s="68"/>
      <c r="AB28" s="69"/>
      <c r="AC28" s="150"/>
      <c r="AD28" s="70"/>
      <c r="AE28" s="161" t="str">
        <f t="shared" si="23"/>
        <v/>
      </c>
      <c r="AF28" s="410" t="str">
        <f t="shared" ca="1" si="7"/>
        <v/>
      </c>
      <c r="AG28" s="427" t="str">
        <f t="shared" si="26"/>
        <v/>
      </c>
      <c r="AH28" s="428" t="str">
        <f t="shared" si="25"/>
        <v/>
      </c>
      <c r="AI28" s="135" t="str">
        <f>IF(K28="","",S12/S9)</f>
        <v/>
      </c>
      <c r="AJ28" s="71" t="str">
        <f t="shared" si="9"/>
        <v/>
      </c>
      <c r="AK28" s="71" t="str">
        <f>IF(J28="","",#REF!*#REF!)</f>
        <v/>
      </c>
      <c r="AL28" s="71" t="str">
        <f t="shared" si="10"/>
        <v/>
      </c>
      <c r="AM28" s="431" t="str">
        <f t="shared" si="27"/>
        <v/>
      </c>
      <c r="AN28" s="74" t="str">
        <f t="shared" si="12"/>
        <v/>
      </c>
      <c r="AO28" s="74" t="str">
        <f t="shared" si="24"/>
        <v/>
      </c>
      <c r="AP28" s="412" t="str">
        <f t="shared" ca="1" si="24"/>
        <v/>
      </c>
      <c r="AQ28" s="75" t="str">
        <f t="shared" ref="AQ28:AQ50" si="29">IFERROR(IF(AG28*1.15=0,"",(AG28*1.15)),"")</f>
        <v/>
      </c>
      <c r="AR28" s="71" t="str">
        <f t="shared" si="14"/>
        <v/>
      </c>
      <c r="AS28" s="76" t="str">
        <f t="shared" si="15"/>
        <v/>
      </c>
      <c r="AT28" s="74" t="str">
        <f t="shared" si="28"/>
        <v/>
      </c>
      <c r="AU28" s="77" t="str">
        <f t="shared" si="17"/>
        <v/>
      </c>
      <c r="AV28" s="78" t="str">
        <f t="shared" ref="AV28:AV35" si="30">IFERROR(AD28*AH28,"")</f>
        <v/>
      </c>
      <c r="AW28" s="78" t="str">
        <f t="shared" si="19"/>
        <v/>
      </c>
      <c r="AX28"/>
      <c r="AY28" s="271"/>
      <c r="AZ28" s="275"/>
      <c r="BA28" s="275"/>
      <c r="BB28" s="274"/>
    </row>
    <row r="29" spans="1:504" s="79" customFormat="1" ht="24.75" customHeight="1" x14ac:dyDescent="0.25">
      <c r="A29" s="151">
        <f t="shared" si="0"/>
        <v>1</v>
      </c>
      <c r="B29" s="437">
        <v>60</v>
      </c>
      <c r="C29" s="60" t="s">
        <v>58</v>
      </c>
      <c r="D29" s="1348"/>
      <c r="E29" s="1348"/>
      <c r="F29" s="1348"/>
      <c r="G29" s="1348"/>
      <c r="H29" s="154"/>
      <c r="I29" s="61"/>
      <c r="J29" s="61"/>
      <c r="K29" s="61"/>
      <c r="L29" s="62"/>
      <c r="M29" s="63"/>
      <c r="N29" s="64"/>
      <c r="O29" s="65"/>
      <c r="P29" s="65"/>
      <c r="Q29" s="65"/>
      <c r="R29" s="65"/>
      <c r="S29" s="65"/>
      <c r="T29" s="434" t="str">
        <f t="shared" si="21"/>
        <v/>
      </c>
      <c r="U29" s="66"/>
      <c r="V29" s="67"/>
      <c r="W29" s="398"/>
      <c r="X29" s="398"/>
      <c r="Y29" s="398"/>
      <c r="Z29" s="398"/>
      <c r="AA29" s="68"/>
      <c r="AB29" s="69"/>
      <c r="AC29" s="150"/>
      <c r="AD29" s="70"/>
      <c r="AE29" s="161" t="str">
        <f t="shared" si="23"/>
        <v/>
      </c>
      <c r="AF29" s="410" t="str">
        <f t="shared" ca="1" si="7"/>
        <v/>
      </c>
      <c r="AG29" s="427" t="str">
        <f t="shared" si="26"/>
        <v/>
      </c>
      <c r="AH29" s="428" t="str">
        <f t="shared" si="25"/>
        <v/>
      </c>
      <c r="AI29" s="135" t="str">
        <f>IF(K29="","",S12/S9)</f>
        <v/>
      </c>
      <c r="AJ29" s="71" t="str">
        <f t="shared" si="9"/>
        <v/>
      </c>
      <c r="AK29" s="71" t="str">
        <f>IF(J29="","",#REF!*#REF!)</f>
        <v/>
      </c>
      <c r="AL29" s="71" t="str">
        <f t="shared" si="10"/>
        <v/>
      </c>
      <c r="AM29" s="431" t="str">
        <f t="shared" si="27"/>
        <v/>
      </c>
      <c r="AN29" s="74" t="str">
        <f t="shared" si="12"/>
        <v/>
      </c>
      <c r="AO29" s="74" t="str">
        <f t="shared" si="24"/>
        <v/>
      </c>
      <c r="AP29" s="412" t="str">
        <f t="shared" ca="1" si="24"/>
        <v/>
      </c>
      <c r="AQ29" s="75" t="str">
        <f t="shared" si="29"/>
        <v/>
      </c>
      <c r="AR29" s="71" t="str">
        <f t="shared" si="14"/>
        <v/>
      </c>
      <c r="AS29" s="76" t="str">
        <f t="shared" si="15"/>
        <v/>
      </c>
      <c r="AT29" s="74" t="str">
        <f t="shared" si="28"/>
        <v/>
      </c>
      <c r="AU29" s="77" t="str">
        <f t="shared" si="17"/>
        <v/>
      </c>
      <c r="AV29" s="78" t="str">
        <f t="shared" si="30"/>
        <v/>
      </c>
      <c r="AW29" s="78" t="str">
        <f t="shared" si="19"/>
        <v/>
      </c>
      <c r="AX29"/>
      <c r="AY29" s="276"/>
      <c r="AZ29" s="275"/>
      <c r="BA29" s="283"/>
      <c r="BB29" s="270"/>
    </row>
    <row r="30" spans="1:504" s="80" customFormat="1" ht="24.75" customHeight="1" x14ac:dyDescent="0.25">
      <c r="A30" s="151">
        <f t="shared" si="0"/>
        <v>1</v>
      </c>
      <c r="B30" s="438">
        <v>70</v>
      </c>
      <c r="C30" s="60" t="s">
        <v>59</v>
      </c>
      <c r="D30" s="1335"/>
      <c r="E30" s="1335"/>
      <c r="F30" s="1335"/>
      <c r="G30" s="1335"/>
      <c r="H30" s="155"/>
      <c r="I30" s="61"/>
      <c r="J30" s="61"/>
      <c r="K30" s="61"/>
      <c r="L30" s="62"/>
      <c r="M30" s="63"/>
      <c r="N30" s="64" t="e">
        <f t="shared" si="20"/>
        <v>#DIV/0!</v>
      </c>
      <c r="O30" s="65"/>
      <c r="P30" s="65"/>
      <c r="Q30" s="65"/>
      <c r="R30" s="65"/>
      <c r="S30" s="65"/>
      <c r="T30" s="434" t="str">
        <f t="shared" si="21"/>
        <v/>
      </c>
      <c r="U30" s="66"/>
      <c r="V30" s="67"/>
      <c r="W30" s="398"/>
      <c r="X30" s="398"/>
      <c r="Y30" s="398"/>
      <c r="Z30" s="398"/>
      <c r="AA30" s="68"/>
      <c r="AB30" s="69"/>
      <c r="AC30" s="150"/>
      <c r="AD30" s="70"/>
      <c r="AE30" s="161" t="str">
        <f t="shared" si="23"/>
        <v/>
      </c>
      <c r="AF30" s="410" t="str">
        <f t="shared" ca="1" si="7"/>
        <v/>
      </c>
      <c r="AG30" s="427" t="str">
        <f t="shared" si="26"/>
        <v/>
      </c>
      <c r="AH30" s="428" t="str">
        <f t="shared" si="25"/>
        <v/>
      </c>
      <c r="AI30" s="135" t="str">
        <f>IF(K30="","",S12/S9)</f>
        <v/>
      </c>
      <c r="AJ30" s="71" t="str">
        <f t="shared" si="9"/>
        <v/>
      </c>
      <c r="AK30" s="71" t="str">
        <f>IF(J30="","",#REF!*#REF!)</f>
        <v/>
      </c>
      <c r="AL30" s="71" t="str">
        <f t="shared" si="10"/>
        <v/>
      </c>
      <c r="AM30" s="431" t="str">
        <f t="shared" si="27"/>
        <v/>
      </c>
      <c r="AN30" s="74" t="str">
        <f t="shared" si="12"/>
        <v/>
      </c>
      <c r="AO30" s="74" t="str">
        <f t="shared" si="24"/>
        <v/>
      </c>
      <c r="AP30" s="412" t="str">
        <f t="shared" ca="1" si="24"/>
        <v/>
      </c>
      <c r="AQ30" s="75" t="str">
        <f t="shared" si="29"/>
        <v/>
      </c>
      <c r="AR30" s="71" t="str">
        <f t="shared" si="14"/>
        <v/>
      </c>
      <c r="AS30" s="76" t="str">
        <f t="shared" si="15"/>
        <v/>
      </c>
      <c r="AT30" s="74" t="str">
        <f t="shared" si="28"/>
        <v/>
      </c>
      <c r="AU30" s="77" t="str">
        <f t="shared" si="17"/>
        <v/>
      </c>
      <c r="AV30" s="78" t="str">
        <f t="shared" si="30"/>
        <v/>
      </c>
      <c r="AW30" s="78" t="str">
        <f t="shared" si="19"/>
        <v/>
      </c>
      <c r="AX30"/>
      <c r="AY30" s="300"/>
      <c r="AZ30" s="297"/>
      <c r="BA30" s="302"/>
    </row>
    <row r="31" spans="1:504" s="80" customFormat="1" ht="24.75" customHeight="1" x14ac:dyDescent="0.25">
      <c r="A31" s="151">
        <f t="shared" si="0"/>
        <v>1</v>
      </c>
      <c r="B31" s="435">
        <v>80</v>
      </c>
      <c r="C31" s="60" t="s">
        <v>60</v>
      </c>
      <c r="D31" s="1335"/>
      <c r="E31" s="1335"/>
      <c r="F31" s="1335"/>
      <c r="G31" s="1335"/>
      <c r="H31" s="155"/>
      <c r="I31" s="61"/>
      <c r="J31" s="61"/>
      <c r="K31" s="61"/>
      <c r="L31" s="62"/>
      <c r="M31" s="63"/>
      <c r="N31" s="64" t="e">
        <f t="shared" si="20"/>
        <v>#DIV/0!</v>
      </c>
      <c r="O31" s="65"/>
      <c r="P31" s="65"/>
      <c r="Q31" s="65"/>
      <c r="R31" s="65"/>
      <c r="S31" s="65"/>
      <c r="T31" s="434" t="str">
        <f t="shared" si="21"/>
        <v/>
      </c>
      <c r="U31" s="66"/>
      <c r="V31" s="67"/>
      <c r="W31" s="398"/>
      <c r="X31" s="398"/>
      <c r="Y31" s="398"/>
      <c r="Z31" s="398"/>
      <c r="AA31" s="68"/>
      <c r="AB31" s="69"/>
      <c r="AC31" s="150"/>
      <c r="AD31" s="70"/>
      <c r="AE31" s="161" t="str">
        <f t="shared" si="23"/>
        <v/>
      </c>
      <c r="AF31" s="410" t="str">
        <f t="shared" ca="1" si="7"/>
        <v/>
      </c>
      <c r="AG31" s="427" t="str">
        <f t="shared" si="26"/>
        <v/>
      </c>
      <c r="AH31" s="428" t="str">
        <f t="shared" si="25"/>
        <v/>
      </c>
      <c r="AI31" s="135" t="str">
        <f>IF(K31="","",S12/S9)</f>
        <v/>
      </c>
      <c r="AJ31" s="71" t="str">
        <f t="shared" si="9"/>
        <v/>
      </c>
      <c r="AK31" s="71" t="str">
        <f>IF(J31="","",#REF!*#REF!)</f>
        <v/>
      </c>
      <c r="AL31" s="71" t="str">
        <f t="shared" si="10"/>
        <v/>
      </c>
      <c r="AM31" s="431" t="str">
        <f t="shared" si="27"/>
        <v/>
      </c>
      <c r="AN31" s="74" t="str">
        <f t="shared" si="12"/>
        <v/>
      </c>
      <c r="AO31" s="74" t="str">
        <f t="shared" si="24"/>
        <v/>
      </c>
      <c r="AP31" s="412" t="str">
        <f t="shared" ca="1" si="24"/>
        <v/>
      </c>
      <c r="AQ31" s="75" t="str">
        <f t="shared" si="29"/>
        <v/>
      </c>
      <c r="AR31" s="71" t="str">
        <f t="shared" si="14"/>
        <v/>
      </c>
      <c r="AS31" s="76" t="str">
        <f t="shared" si="15"/>
        <v/>
      </c>
      <c r="AT31" s="74" t="str">
        <f t="shared" si="28"/>
        <v/>
      </c>
      <c r="AU31" s="77" t="str">
        <f t="shared" si="17"/>
        <v/>
      </c>
      <c r="AV31" s="78" t="str">
        <f t="shared" si="30"/>
        <v/>
      </c>
      <c r="AW31" s="78" t="str">
        <f t="shared" si="19"/>
        <v/>
      </c>
      <c r="AX31" s="279"/>
      <c r="AZ31" s="301"/>
      <c r="BA31" s="297"/>
    </row>
    <row r="32" spans="1:504" s="80" customFormat="1" ht="24.75" customHeight="1" x14ac:dyDescent="0.25">
      <c r="A32" s="151">
        <f t="shared" si="0"/>
        <v>1</v>
      </c>
      <c r="B32" s="435">
        <v>90</v>
      </c>
      <c r="C32" s="60" t="s">
        <v>61</v>
      </c>
      <c r="D32" s="1335"/>
      <c r="E32" s="1335"/>
      <c r="F32" s="1335"/>
      <c r="G32" s="1335"/>
      <c r="H32" s="155"/>
      <c r="I32" s="61"/>
      <c r="J32" s="61"/>
      <c r="K32" s="61"/>
      <c r="L32" s="62"/>
      <c r="M32" s="63"/>
      <c r="N32" s="64" t="e">
        <f t="shared" si="20"/>
        <v>#DIV/0!</v>
      </c>
      <c r="O32" s="65"/>
      <c r="P32" s="65"/>
      <c r="Q32" s="65"/>
      <c r="R32" s="65"/>
      <c r="S32" s="65"/>
      <c r="T32" s="434" t="str">
        <f t="shared" si="21"/>
        <v/>
      </c>
      <c r="U32" s="66"/>
      <c r="V32" s="67"/>
      <c r="W32" s="398"/>
      <c r="X32" s="398"/>
      <c r="Y32" s="398"/>
      <c r="Z32" s="398"/>
      <c r="AA32" s="68"/>
      <c r="AB32" s="69"/>
      <c r="AC32" s="150"/>
      <c r="AD32" s="70"/>
      <c r="AE32" s="161" t="str">
        <f t="shared" si="23"/>
        <v/>
      </c>
      <c r="AF32" s="410" t="str">
        <f t="shared" ca="1" si="7"/>
        <v/>
      </c>
      <c r="AG32" s="427" t="str">
        <f t="shared" si="26"/>
        <v/>
      </c>
      <c r="AH32" s="428" t="str">
        <f t="shared" si="25"/>
        <v/>
      </c>
      <c r="AI32" s="135" t="str">
        <f>IF(K32="","",S12/S9)</f>
        <v/>
      </c>
      <c r="AJ32" s="71" t="str">
        <f t="shared" si="9"/>
        <v/>
      </c>
      <c r="AK32" s="81" t="str">
        <f>IF(J32="","",#REF!*#REF!)</f>
        <v/>
      </c>
      <c r="AL32" s="71" t="str">
        <f t="shared" si="10"/>
        <v/>
      </c>
      <c r="AM32" s="431" t="str">
        <f t="shared" si="27"/>
        <v/>
      </c>
      <c r="AN32" s="74" t="str">
        <f t="shared" si="12"/>
        <v/>
      </c>
      <c r="AO32" s="74" t="str">
        <f t="shared" si="24"/>
        <v/>
      </c>
      <c r="AP32" s="412" t="str">
        <f t="shared" ca="1" si="24"/>
        <v/>
      </c>
      <c r="AQ32" s="75" t="str">
        <f t="shared" si="29"/>
        <v/>
      </c>
      <c r="AR32" s="71" t="str">
        <f t="shared" si="14"/>
        <v/>
      </c>
      <c r="AS32" s="76" t="str">
        <f t="shared" si="15"/>
        <v/>
      </c>
      <c r="AT32" s="74" t="str">
        <f t="shared" si="28"/>
        <v/>
      </c>
      <c r="AU32" s="77" t="str">
        <f t="shared" si="17"/>
        <v/>
      </c>
      <c r="AV32" s="78" t="str">
        <f t="shared" si="30"/>
        <v/>
      </c>
      <c r="AW32" s="78" t="str">
        <f t="shared" si="19"/>
        <v/>
      </c>
      <c r="AX32"/>
      <c r="AY32" s="302"/>
      <c r="AZ32" s="297"/>
      <c r="BA32" s="302"/>
    </row>
    <row r="33" spans="1:53" s="79" customFormat="1" ht="24.75" customHeight="1" x14ac:dyDescent="0.25">
      <c r="A33" s="151">
        <f t="shared" si="0"/>
        <v>1</v>
      </c>
      <c r="B33" s="131">
        <v>100</v>
      </c>
      <c r="C33" s="60" t="s">
        <v>62</v>
      </c>
      <c r="D33" s="1335"/>
      <c r="E33" s="1335"/>
      <c r="F33" s="1335"/>
      <c r="G33" s="1335"/>
      <c r="H33" s="155"/>
      <c r="I33" s="61"/>
      <c r="J33" s="61"/>
      <c r="K33" s="61"/>
      <c r="L33" s="62"/>
      <c r="M33" s="63"/>
      <c r="N33" s="64" t="e">
        <f t="shared" si="20"/>
        <v>#DIV/0!</v>
      </c>
      <c r="O33" s="65"/>
      <c r="P33" s="65"/>
      <c r="Q33" s="65"/>
      <c r="R33" s="65"/>
      <c r="S33" s="65"/>
      <c r="T33" s="434" t="str">
        <f t="shared" si="21"/>
        <v/>
      </c>
      <c r="U33" s="66"/>
      <c r="V33" s="67"/>
      <c r="W33" s="398"/>
      <c r="X33" s="398"/>
      <c r="Y33" s="398"/>
      <c r="Z33" s="398"/>
      <c r="AA33" s="68"/>
      <c r="AB33" s="69"/>
      <c r="AC33" s="150"/>
      <c r="AD33" s="70"/>
      <c r="AE33" s="161" t="str">
        <f t="shared" si="23"/>
        <v/>
      </c>
      <c r="AF33" s="410" t="str">
        <f t="shared" ca="1" si="7"/>
        <v/>
      </c>
      <c r="AG33" s="427" t="str">
        <f t="shared" si="26"/>
        <v/>
      </c>
      <c r="AH33" s="428" t="str">
        <f t="shared" si="25"/>
        <v/>
      </c>
      <c r="AI33" s="135" t="str">
        <f>IF(K33="","",S12/S9)</f>
        <v/>
      </c>
      <c r="AJ33" s="71" t="str">
        <f t="shared" si="9"/>
        <v/>
      </c>
      <c r="AK33" s="81" t="str">
        <f>IF(J33="","",#REF!*#REF!)</f>
        <v/>
      </c>
      <c r="AL33" s="71" t="str">
        <f t="shared" si="10"/>
        <v/>
      </c>
      <c r="AM33" s="431" t="str">
        <f t="shared" si="27"/>
        <v/>
      </c>
      <c r="AN33" s="74" t="str">
        <f t="shared" si="12"/>
        <v/>
      </c>
      <c r="AO33" s="74" t="str">
        <f t="shared" si="24"/>
        <v/>
      </c>
      <c r="AP33" s="412" t="str">
        <f t="shared" ca="1" si="24"/>
        <v/>
      </c>
      <c r="AQ33" s="75" t="str">
        <f t="shared" si="29"/>
        <v/>
      </c>
      <c r="AR33" s="71" t="str">
        <f t="shared" si="14"/>
        <v/>
      </c>
      <c r="AS33" s="76" t="str">
        <f t="shared" si="15"/>
        <v/>
      </c>
      <c r="AT33" s="74" t="str">
        <f t="shared" si="28"/>
        <v/>
      </c>
      <c r="AU33" s="77" t="str">
        <f t="shared" si="17"/>
        <v/>
      </c>
      <c r="AV33" s="78" t="str">
        <f t="shared" si="30"/>
        <v/>
      </c>
      <c r="AW33" s="78" t="str">
        <f t="shared" si="19"/>
        <v/>
      </c>
      <c r="AX33" s="296"/>
      <c r="AY33" s="275"/>
      <c r="AZ33" s="283"/>
      <c r="BA33" s="275"/>
    </row>
    <row r="34" spans="1:53" s="79" customFormat="1" ht="24.75" customHeight="1" x14ac:dyDescent="0.25">
      <c r="A34" s="151">
        <f t="shared" si="0"/>
        <v>1</v>
      </c>
      <c r="B34" s="438">
        <v>110</v>
      </c>
      <c r="C34" s="60" t="s">
        <v>63</v>
      </c>
      <c r="D34" s="1335"/>
      <c r="E34" s="1335"/>
      <c r="F34" s="1335"/>
      <c r="G34" s="1335"/>
      <c r="H34" s="155"/>
      <c r="I34" s="61"/>
      <c r="J34" s="61"/>
      <c r="K34" s="61"/>
      <c r="L34" s="62"/>
      <c r="M34" s="63"/>
      <c r="N34" s="64" t="e">
        <f t="shared" si="20"/>
        <v>#DIV/0!</v>
      </c>
      <c r="O34" s="65"/>
      <c r="P34" s="65"/>
      <c r="Q34" s="65"/>
      <c r="R34" s="65"/>
      <c r="S34" s="65"/>
      <c r="T34" s="434" t="str">
        <f t="shared" si="21"/>
        <v/>
      </c>
      <c r="U34" s="66"/>
      <c r="V34" s="67"/>
      <c r="W34" s="398"/>
      <c r="X34" s="398"/>
      <c r="Y34" s="398"/>
      <c r="Z34" s="398"/>
      <c r="AA34" s="68"/>
      <c r="AB34" s="69"/>
      <c r="AC34" s="150"/>
      <c r="AD34" s="70"/>
      <c r="AE34" s="161" t="str">
        <f t="shared" si="23"/>
        <v/>
      </c>
      <c r="AF34" s="410" t="str">
        <f t="shared" ca="1" si="7"/>
        <v/>
      </c>
      <c r="AG34" s="427" t="str">
        <f t="shared" si="26"/>
        <v/>
      </c>
      <c r="AH34" s="428" t="str">
        <f t="shared" si="25"/>
        <v/>
      </c>
      <c r="AI34" s="135" t="str">
        <f>IF(K34="","",S12/S9)</f>
        <v/>
      </c>
      <c r="AJ34" s="71" t="str">
        <f t="shared" si="9"/>
        <v/>
      </c>
      <c r="AK34" s="81" t="str">
        <f>IF(J34="","",#REF!*#REF!)</f>
        <v/>
      </c>
      <c r="AL34" s="71" t="str">
        <f t="shared" si="10"/>
        <v/>
      </c>
      <c r="AM34" s="431" t="str">
        <f t="shared" si="27"/>
        <v/>
      </c>
      <c r="AN34" s="74" t="str">
        <f t="shared" si="12"/>
        <v/>
      </c>
      <c r="AO34" s="74" t="str">
        <f t="shared" si="24"/>
        <v/>
      </c>
      <c r="AP34" s="412" t="str">
        <f t="shared" ca="1" si="24"/>
        <v/>
      </c>
      <c r="AQ34" s="75" t="str">
        <f t="shared" si="29"/>
        <v/>
      </c>
      <c r="AR34" s="71" t="str">
        <f t="shared" si="14"/>
        <v/>
      </c>
      <c r="AS34" s="76" t="str">
        <f t="shared" si="15"/>
        <v/>
      </c>
      <c r="AT34" s="74" t="str">
        <f t="shared" si="28"/>
        <v/>
      </c>
      <c r="AU34" s="77" t="str">
        <f t="shared" si="17"/>
        <v/>
      </c>
      <c r="AV34" s="78" t="str">
        <f t="shared" si="30"/>
        <v/>
      </c>
      <c r="AW34" s="78" t="str">
        <f t="shared" si="19"/>
        <v/>
      </c>
      <c r="AX34" s="296"/>
      <c r="AY34" s="283"/>
      <c r="AZ34" s="281"/>
      <c r="BA34" s="281"/>
    </row>
    <row r="35" spans="1:53" s="79" customFormat="1" ht="24.75" customHeight="1" x14ac:dyDescent="0.25">
      <c r="A35" s="151">
        <f t="shared" si="0"/>
        <v>1</v>
      </c>
      <c r="B35" s="435">
        <v>120</v>
      </c>
      <c r="C35" s="60" t="s">
        <v>64</v>
      </c>
      <c r="D35" s="1335"/>
      <c r="E35" s="1335"/>
      <c r="F35" s="1335"/>
      <c r="G35" s="1335"/>
      <c r="H35" s="155"/>
      <c r="I35" s="61"/>
      <c r="J35" s="61"/>
      <c r="K35" s="61"/>
      <c r="L35" s="62"/>
      <c r="M35" s="63"/>
      <c r="N35" s="64" t="e">
        <f t="shared" si="20"/>
        <v>#DIV/0!</v>
      </c>
      <c r="O35" s="65"/>
      <c r="P35" s="65"/>
      <c r="Q35" s="65"/>
      <c r="R35" s="65"/>
      <c r="S35" s="65"/>
      <c r="T35" s="434" t="str">
        <f t="shared" si="21"/>
        <v/>
      </c>
      <c r="U35" s="66"/>
      <c r="V35" s="67"/>
      <c r="W35" s="398"/>
      <c r="X35" s="398"/>
      <c r="Y35" s="398"/>
      <c r="Z35" s="398"/>
      <c r="AA35" s="68"/>
      <c r="AB35" s="69"/>
      <c r="AC35" s="150"/>
      <c r="AD35" s="70"/>
      <c r="AE35" s="161" t="str">
        <f t="shared" si="23"/>
        <v/>
      </c>
      <c r="AF35" s="410" t="str">
        <f t="shared" ca="1" si="7"/>
        <v/>
      </c>
      <c r="AG35" s="427" t="str">
        <f t="shared" si="26"/>
        <v/>
      </c>
      <c r="AH35" s="428" t="str">
        <f t="shared" si="25"/>
        <v/>
      </c>
      <c r="AI35" s="135" t="str">
        <f>IF(K35="","",S12/S9)</f>
        <v/>
      </c>
      <c r="AJ35" s="71" t="str">
        <f t="shared" si="9"/>
        <v/>
      </c>
      <c r="AK35" s="81" t="str">
        <f>IF(J35="","",#REF!*#REF!)</f>
        <v/>
      </c>
      <c r="AL35" s="71" t="str">
        <f t="shared" si="10"/>
        <v/>
      </c>
      <c r="AM35" s="431" t="str">
        <f t="shared" si="27"/>
        <v/>
      </c>
      <c r="AN35" s="74" t="str">
        <f t="shared" si="12"/>
        <v/>
      </c>
      <c r="AO35" s="74" t="str">
        <f t="shared" si="24"/>
        <v/>
      </c>
      <c r="AP35" s="412" t="str">
        <f t="shared" ca="1" si="24"/>
        <v/>
      </c>
      <c r="AQ35" s="75" t="str">
        <f t="shared" si="29"/>
        <v/>
      </c>
      <c r="AR35" s="71" t="str">
        <f t="shared" si="14"/>
        <v/>
      </c>
      <c r="AS35" s="76" t="str">
        <f t="shared" si="15"/>
        <v/>
      </c>
      <c r="AT35" s="74" t="str">
        <f t="shared" si="28"/>
        <v/>
      </c>
      <c r="AU35" s="77" t="str">
        <f t="shared" si="17"/>
        <v/>
      </c>
      <c r="AV35" s="78" t="str">
        <f t="shared" si="30"/>
        <v/>
      </c>
      <c r="AW35" s="78" t="str">
        <f t="shared" si="19"/>
        <v/>
      </c>
      <c r="AX35" s="296"/>
      <c r="AY35" s="272"/>
      <c r="AZ35" s="275"/>
      <c r="BA35" s="275"/>
    </row>
    <row r="36" spans="1:53" s="79" customFormat="1" ht="24.75" customHeight="1" x14ac:dyDescent="0.25">
      <c r="A36" s="151">
        <f t="shared" si="0"/>
        <v>1</v>
      </c>
      <c r="B36" s="435">
        <v>130</v>
      </c>
      <c r="C36" s="60" t="s">
        <v>65</v>
      </c>
      <c r="D36" s="1335"/>
      <c r="E36" s="1335"/>
      <c r="F36" s="1335"/>
      <c r="G36" s="1335"/>
      <c r="H36" s="155"/>
      <c r="I36" s="61"/>
      <c r="J36" s="61"/>
      <c r="K36" s="61"/>
      <c r="L36" s="62"/>
      <c r="M36" s="63"/>
      <c r="N36" s="64" t="e">
        <f t="shared" si="20"/>
        <v>#DIV/0!</v>
      </c>
      <c r="O36" s="65"/>
      <c r="P36" s="65"/>
      <c r="Q36" s="65"/>
      <c r="R36" s="65"/>
      <c r="S36" s="65"/>
      <c r="T36" s="434" t="str">
        <f t="shared" si="21"/>
        <v/>
      </c>
      <c r="U36" s="66"/>
      <c r="V36" s="67"/>
      <c r="W36" s="398"/>
      <c r="X36" s="398"/>
      <c r="Y36" s="398"/>
      <c r="Z36" s="398" t="str">
        <f t="shared" ref="Z36:Z50" si="31">IF(1-SUMIF($B$21:$B$50,B36,$V$21:$V$50)/A36^2=1,"",1-SUMIF($B$21:$B$50,B36,$V$21:$V$50)/A36^2=1)</f>
        <v/>
      </c>
      <c r="AA36" s="68" t="str">
        <f>IF(T36="","",N36*T36*(1-#REF!))</f>
        <v/>
      </c>
      <c r="AB36" s="69"/>
      <c r="AC36" s="150">
        <f t="shared" si="22"/>
        <v>0</v>
      </c>
      <c r="AD36" s="70" t="str">
        <f t="shared" ref="AD36:AD50" si="32">IF(J36="","",I36*K36*(1-AB36)*(J36-((O36+R36)/60)))</f>
        <v/>
      </c>
      <c r="AE36" s="161" t="str">
        <f t="shared" si="23"/>
        <v/>
      </c>
      <c r="AF36" s="410" t="str">
        <f t="shared" ca="1" si="7"/>
        <v/>
      </c>
      <c r="AG36" s="427" t="str">
        <f t="shared" si="26"/>
        <v/>
      </c>
      <c r="AH36" s="428" t="str">
        <f t="shared" si="25"/>
        <v/>
      </c>
      <c r="AI36" s="135" t="str">
        <f>IF(K36="","",S12/S9)</f>
        <v/>
      </c>
      <c r="AJ36" s="71" t="str">
        <f t="shared" si="9"/>
        <v/>
      </c>
      <c r="AK36" s="81" t="str">
        <f>IF(J36="","",#REF!*#REF!)</f>
        <v/>
      </c>
      <c r="AL36" s="71" t="str">
        <f t="shared" si="10"/>
        <v/>
      </c>
      <c r="AM36" s="431" t="str">
        <f t="shared" si="27"/>
        <v/>
      </c>
      <c r="AN36" s="74" t="str">
        <f t="shared" si="12"/>
        <v/>
      </c>
      <c r="AO36" s="74" t="str">
        <f t="shared" si="24"/>
        <v/>
      </c>
      <c r="AP36" s="412" t="str">
        <f t="shared" ca="1" si="24"/>
        <v/>
      </c>
      <c r="AQ36" s="75" t="str">
        <f t="shared" si="29"/>
        <v/>
      </c>
      <c r="AR36" s="71" t="str">
        <f t="shared" si="14"/>
        <v/>
      </c>
      <c r="AS36" s="76" t="str">
        <f t="shared" si="15"/>
        <v/>
      </c>
      <c r="AT36" s="74" t="str">
        <f t="shared" si="28"/>
        <v/>
      </c>
      <c r="AU36" s="77" t="str">
        <f t="shared" si="17"/>
        <v/>
      </c>
      <c r="AV36" s="78" t="str">
        <f t="shared" ref="AV36:AV50" si="33">IFERROR(AD36*AH36,"")</f>
        <v/>
      </c>
      <c r="AW36" s="78" t="str">
        <f t="shared" si="19"/>
        <v/>
      </c>
      <c r="AX36" s="298"/>
      <c r="AY36" s="281"/>
      <c r="AZ36" s="283"/>
      <c r="BA36" s="275"/>
    </row>
    <row r="37" spans="1:53" s="79" customFormat="1" ht="24.75" customHeight="1" x14ac:dyDescent="0.25">
      <c r="A37" s="151">
        <f t="shared" si="0"/>
        <v>1</v>
      </c>
      <c r="B37" s="131">
        <v>140</v>
      </c>
      <c r="C37" s="60" t="s">
        <v>66</v>
      </c>
      <c r="D37" s="1335"/>
      <c r="E37" s="1335"/>
      <c r="F37" s="1335"/>
      <c r="G37" s="1335"/>
      <c r="H37" s="155"/>
      <c r="I37" s="61"/>
      <c r="J37" s="61"/>
      <c r="K37" s="61"/>
      <c r="L37" s="62"/>
      <c r="M37" s="63"/>
      <c r="N37" s="64" t="e">
        <f t="shared" si="20"/>
        <v>#DIV/0!</v>
      </c>
      <c r="O37" s="65"/>
      <c r="P37" s="65"/>
      <c r="Q37" s="65"/>
      <c r="R37" s="65"/>
      <c r="S37" s="65"/>
      <c r="T37" s="434" t="str">
        <f t="shared" si="21"/>
        <v/>
      </c>
      <c r="U37" s="66"/>
      <c r="V37" s="67"/>
      <c r="W37" s="398"/>
      <c r="X37" s="398"/>
      <c r="Y37" s="398"/>
      <c r="Z37" s="398" t="str">
        <f t="shared" si="31"/>
        <v/>
      </c>
      <c r="AA37" s="68" t="str">
        <f>IF(T37="","",N37*T37*(1-#REF!))</f>
        <v/>
      </c>
      <c r="AB37" s="69"/>
      <c r="AC37" s="150">
        <f t="shared" si="22"/>
        <v>0</v>
      </c>
      <c r="AD37" s="70" t="str">
        <f t="shared" si="32"/>
        <v/>
      </c>
      <c r="AE37" s="161" t="str">
        <f t="shared" si="23"/>
        <v/>
      </c>
      <c r="AF37" s="410" t="str">
        <f t="shared" ca="1" si="7"/>
        <v/>
      </c>
      <c r="AG37" s="427" t="str">
        <f t="shared" si="26"/>
        <v/>
      </c>
      <c r="AH37" s="428" t="str">
        <f t="shared" si="25"/>
        <v/>
      </c>
      <c r="AI37" s="135" t="str">
        <f>IF(K37="","",S12/S9)</f>
        <v/>
      </c>
      <c r="AJ37" s="71" t="str">
        <f t="shared" si="9"/>
        <v/>
      </c>
      <c r="AK37" s="81" t="str">
        <f>IF(J37="","",#REF!*#REF!)</f>
        <v/>
      </c>
      <c r="AL37" s="71" t="str">
        <f t="shared" si="10"/>
        <v/>
      </c>
      <c r="AM37" s="431" t="str">
        <f t="shared" si="27"/>
        <v/>
      </c>
      <c r="AN37" s="74" t="str">
        <f t="shared" si="12"/>
        <v/>
      </c>
      <c r="AO37" s="74" t="str">
        <f t="shared" si="24"/>
        <v/>
      </c>
      <c r="AP37" s="412" t="str">
        <f t="shared" ca="1" si="24"/>
        <v/>
      </c>
      <c r="AQ37" s="75" t="str">
        <f t="shared" si="29"/>
        <v/>
      </c>
      <c r="AR37" s="71" t="str">
        <f t="shared" si="14"/>
        <v/>
      </c>
      <c r="AS37" s="76" t="str">
        <f t="shared" si="15"/>
        <v/>
      </c>
      <c r="AT37" s="74" t="str">
        <f t="shared" si="28"/>
        <v/>
      </c>
      <c r="AU37" s="77" t="str">
        <f t="shared" si="17"/>
        <v/>
      </c>
      <c r="AV37" s="78" t="str">
        <f t="shared" si="33"/>
        <v/>
      </c>
      <c r="AW37" s="78" t="str">
        <f t="shared" si="19"/>
        <v/>
      </c>
      <c r="AX37" s="299"/>
      <c r="AY37" s="275"/>
      <c r="AZ37" s="282"/>
      <c r="BA37" s="281"/>
    </row>
    <row r="38" spans="1:53" s="79" customFormat="1" ht="24.75" customHeight="1" x14ac:dyDescent="0.25">
      <c r="A38" s="151">
        <v>1</v>
      </c>
      <c r="B38" s="438">
        <v>150</v>
      </c>
      <c r="C38" s="60" t="s">
        <v>67</v>
      </c>
      <c r="D38" s="1335"/>
      <c r="E38" s="1335"/>
      <c r="F38" s="1335"/>
      <c r="G38" s="1335"/>
      <c r="H38" s="155"/>
      <c r="I38" s="61"/>
      <c r="J38" s="61"/>
      <c r="K38" s="61"/>
      <c r="L38" s="62"/>
      <c r="M38" s="63"/>
      <c r="N38" s="64" t="e">
        <f t="shared" si="20"/>
        <v>#DIV/0!</v>
      </c>
      <c r="O38" s="65"/>
      <c r="P38" s="65"/>
      <c r="Q38" s="65"/>
      <c r="R38" s="65"/>
      <c r="S38" s="65"/>
      <c r="T38" s="434" t="str">
        <f t="shared" si="21"/>
        <v/>
      </c>
      <c r="U38" s="66"/>
      <c r="V38" s="67"/>
      <c r="W38" s="398"/>
      <c r="X38" s="398"/>
      <c r="Y38" s="398"/>
      <c r="Z38" s="398" t="str">
        <f t="shared" si="31"/>
        <v/>
      </c>
      <c r="AA38" s="68" t="str">
        <f>IF(T38="","",N38*T38*(1-#REF!))</f>
        <v/>
      </c>
      <c r="AB38" s="69"/>
      <c r="AC38" s="150">
        <f t="shared" si="22"/>
        <v>0</v>
      </c>
      <c r="AD38" s="70" t="str">
        <f t="shared" si="32"/>
        <v/>
      </c>
      <c r="AE38" s="161" t="str">
        <f t="shared" si="23"/>
        <v/>
      </c>
      <c r="AF38" s="410" t="str">
        <f t="shared" ca="1" si="7"/>
        <v/>
      </c>
      <c r="AG38" s="427" t="str">
        <f t="shared" si="26"/>
        <v/>
      </c>
      <c r="AH38" s="428" t="str">
        <f t="shared" si="25"/>
        <v/>
      </c>
      <c r="AI38" s="135" t="str">
        <f>IF(K38="","",S12/S9)</f>
        <v/>
      </c>
      <c r="AJ38" s="71" t="str">
        <f t="shared" si="9"/>
        <v/>
      </c>
      <c r="AK38" s="81" t="str">
        <f>IF(J38="","",#REF!*#REF!)</f>
        <v/>
      </c>
      <c r="AL38" s="71" t="str">
        <f t="shared" si="10"/>
        <v/>
      </c>
      <c r="AM38" s="431" t="str">
        <f t="shared" si="27"/>
        <v/>
      </c>
      <c r="AN38" s="74" t="str">
        <f t="shared" si="12"/>
        <v/>
      </c>
      <c r="AO38" s="74" t="str">
        <f t="shared" si="24"/>
        <v/>
      </c>
      <c r="AP38" s="412" t="str">
        <f t="shared" ca="1" si="24"/>
        <v/>
      </c>
      <c r="AQ38" s="75" t="str">
        <f t="shared" si="29"/>
        <v/>
      </c>
      <c r="AR38" s="71" t="str">
        <f t="shared" si="14"/>
        <v/>
      </c>
      <c r="AS38" s="76" t="str">
        <f t="shared" si="15"/>
        <v/>
      </c>
      <c r="AT38" s="74" t="str">
        <f t="shared" si="28"/>
        <v/>
      </c>
      <c r="AU38" s="77" t="str">
        <f t="shared" si="17"/>
        <v/>
      </c>
      <c r="AV38" s="78" t="str">
        <f t="shared" si="33"/>
        <v/>
      </c>
      <c r="AW38" s="78" t="str">
        <f t="shared" si="19"/>
        <v/>
      </c>
      <c r="AX38" s="295"/>
      <c r="AY38" s="275"/>
      <c r="AZ38" s="281"/>
      <c r="BA38" s="281"/>
    </row>
    <row r="39" spans="1:53" s="79" customFormat="1" ht="24.75" customHeight="1" x14ac:dyDescent="0.25">
      <c r="A39" s="151">
        <v>1</v>
      </c>
      <c r="B39" s="435">
        <v>160</v>
      </c>
      <c r="C39" s="60" t="s">
        <v>68</v>
      </c>
      <c r="D39" s="1335"/>
      <c r="E39" s="1335"/>
      <c r="F39" s="1335"/>
      <c r="G39" s="1335"/>
      <c r="H39" s="155"/>
      <c r="I39" s="61"/>
      <c r="J39" s="61"/>
      <c r="K39" s="61"/>
      <c r="L39" s="62"/>
      <c r="M39" s="63"/>
      <c r="N39" s="64" t="e">
        <f t="shared" si="20"/>
        <v>#DIV/0!</v>
      </c>
      <c r="O39" s="65"/>
      <c r="P39" s="65"/>
      <c r="Q39" s="65"/>
      <c r="R39" s="65"/>
      <c r="S39" s="65"/>
      <c r="T39" s="434" t="str">
        <f t="shared" si="21"/>
        <v/>
      </c>
      <c r="U39" s="66"/>
      <c r="V39" s="67"/>
      <c r="W39" s="398"/>
      <c r="X39" s="398"/>
      <c r="Y39" s="398"/>
      <c r="Z39" s="398" t="str">
        <f t="shared" si="31"/>
        <v/>
      </c>
      <c r="AA39" s="68" t="str">
        <f>IF(T39="","",N39*T39*(1-#REF!))</f>
        <v/>
      </c>
      <c r="AB39" s="69"/>
      <c r="AC39" s="150">
        <f t="shared" si="22"/>
        <v>0</v>
      </c>
      <c r="AD39" s="70" t="str">
        <f t="shared" si="32"/>
        <v/>
      </c>
      <c r="AE39" s="161" t="str">
        <f t="shared" si="23"/>
        <v/>
      </c>
      <c r="AF39" s="410" t="str">
        <f t="shared" ca="1" si="7"/>
        <v/>
      </c>
      <c r="AG39" s="427" t="str">
        <f t="shared" si="26"/>
        <v/>
      </c>
      <c r="AH39" s="428" t="str">
        <f t="shared" si="25"/>
        <v/>
      </c>
      <c r="AI39" s="135" t="str">
        <f>IF(K39="","",S12/S9)</f>
        <v/>
      </c>
      <c r="AJ39" s="71" t="str">
        <f t="shared" si="9"/>
        <v/>
      </c>
      <c r="AK39" s="81" t="str">
        <f>IF(J39="","",#REF!*#REF!)</f>
        <v/>
      </c>
      <c r="AL39" s="71" t="str">
        <f t="shared" si="10"/>
        <v/>
      </c>
      <c r="AM39" s="431" t="str">
        <f t="shared" si="27"/>
        <v/>
      </c>
      <c r="AN39" s="74" t="str">
        <f t="shared" si="12"/>
        <v/>
      </c>
      <c r="AO39" s="74" t="str">
        <f t="shared" si="24"/>
        <v/>
      </c>
      <c r="AP39" s="412" t="str">
        <f t="shared" ca="1" si="24"/>
        <v/>
      </c>
      <c r="AQ39" s="75" t="str">
        <f t="shared" si="29"/>
        <v/>
      </c>
      <c r="AR39" s="71" t="str">
        <f t="shared" si="14"/>
        <v/>
      </c>
      <c r="AS39" s="76" t="str">
        <f t="shared" si="15"/>
        <v/>
      </c>
      <c r="AT39" s="74" t="str">
        <f t="shared" si="28"/>
        <v/>
      </c>
      <c r="AU39" s="77" t="str">
        <f t="shared" si="17"/>
        <v/>
      </c>
      <c r="AV39" s="78" t="str">
        <f t="shared" si="33"/>
        <v/>
      </c>
      <c r="AW39" s="78" t="str">
        <f t="shared" si="19"/>
        <v/>
      </c>
      <c r="AX39" s="296"/>
      <c r="AZ39" s="275"/>
      <c r="BA39" s="281"/>
    </row>
    <row r="40" spans="1:53" s="79" customFormat="1" ht="24.75" customHeight="1" x14ac:dyDescent="0.25">
      <c r="A40" s="151">
        <v>1</v>
      </c>
      <c r="B40" s="435">
        <v>170</v>
      </c>
      <c r="C40" s="60" t="s">
        <v>69</v>
      </c>
      <c r="D40" s="1335"/>
      <c r="E40" s="1335"/>
      <c r="F40" s="1335"/>
      <c r="G40" s="1335"/>
      <c r="H40" s="155"/>
      <c r="I40" s="61"/>
      <c r="J40" s="61"/>
      <c r="K40" s="61"/>
      <c r="L40" s="62"/>
      <c r="M40" s="63"/>
      <c r="N40" s="64" t="e">
        <f t="shared" si="20"/>
        <v>#DIV/0!</v>
      </c>
      <c r="O40" s="65"/>
      <c r="P40" s="65"/>
      <c r="Q40" s="65"/>
      <c r="R40" s="65"/>
      <c r="S40" s="65"/>
      <c r="T40" s="434" t="str">
        <f t="shared" si="21"/>
        <v/>
      </c>
      <c r="U40" s="66"/>
      <c r="V40" s="67"/>
      <c r="W40" s="398"/>
      <c r="X40" s="398"/>
      <c r="Y40" s="398"/>
      <c r="Z40" s="398" t="str">
        <f t="shared" si="31"/>
        <v/>
      </c>
      <c r="AA40" s="68" t="str">
        <f>IF(T40="","",N40*T40*(1-#REF!))</f>
        <v/>
      </c>
      <c r="AB40" s="69"/>
      <c r="AC40" s="150">
        <f t="shared" si="22"/>
        <v>0</v>
      </c>
      <c r="AD40" s="70" t="str">
        <f t="shared" si="32"/>
        <v/>
      </c>
      <c r="AE40" s="161" t="str">
        <f t="shared" si="23"/>
        <v/>
      </c>
      <c r="AF40" s="410" t="str">
        <f t="shared" ca="1" si="7"/>
        <v/>
      </c>
      <c r="AG40" s="427" t="str">
        <f t="shared" si="26"/>
        <v/>
      </c>
      <c r="AH40" s="428" t="str">
        <f t="shared" si="25"/>
        <v/>
      </c>
      <c r="AI40" s="135" t="str">
        <f>IF(K40="","",S12/S9)</f>
        <v/>
      </c>
      <c r="AJ40" s="71" t="str">
        <f t="shared" si="9"/>
        <v/>
      </c>
      <c r="AK40" s="81" t="str">
        <f>IF(J40="","",#REF!*#REF!)</f>
        <v/>
      </c>
      <c r="AL40" s="71" t="str">
        <f t="shared" si="10"/>
        <v/>
      </c>
      <c r="AM40" s="431" t="str">
        <f t="shared" si="27"/>
        <v/>
      </c>
      <c r="AN40" s="74" t="str">
        <f t="shared" si="12"/>
        <v/>
      </c>
      <c r="AO40" s="74" t="str">
        <f t="shared" si="24"/>
        <v/>
      </c>
      <c r="AP40" s="412" t="str">
        <f t="shared" ca="1" si="24"/>
        <v/>
      </c>
      <c r="AQ40" s="75" t="str">
        <f t="shared" si="29"/>
        <v/>
      </c>
      <c r="AR40" s="71" t="str">
        <f t="shared" si="14"/>
        <v/>
      </c>
      <c r="AS40" s="76" t="str">
        <f t="shared" si="15"/>
        <v/>
      </c>
      <c r="AT40" s="74" t="str">
        <f t="shared" si="28"/>
        <v/>
      </c>
      <c r="AU40" s="77" t="str">
        <f t="shared" si="17"/>
        <v/>
      </c>
      <c r="AV40" s="78" t="str">
        <f t="shared" si="33"/>
        <v/>
      </c>
      <c r="AW40" s="78" t="str">
        <f t="shared" si="19"/>
        <v/>
      </c>
      <c r="AX40" s="299"/>
      <c r="AY40" s="275"/>
      <c r="AZ40" s="275"/>
      <c r="BA40" s="275"/>
    </row>
    <row r="41" spans="1:53" s="79" customFormat="1" ht="24.75" customHeight="1" x14ac:dyDescent="0.25">
      <c r="A41" s="151">
        <f t="shared" si="0"/>
        <v>1</v>
      </c>
      <c r="B41" s="437">
        <v>180</v>
      </c>
      <c r="C41" s="60" t="s">
        <v>70</v>
      </c>
      <c r="D41" s="1335"/>
      <c r="E41" s="1335"/>
      <c r="F41" s="1335"/>
      <c r="G41" s="1335"/>
      <c r="H41" s="155"/>
      <c r="I41" s="61"/>
      <c r="J41" s="61"/>
      <c r="K41" s="61"/>
      <c r="L41" s="62"/>
      <c r="M41" s="63"/>
      <c r="N41" s="64" t="e">
        <f t="shared" si="20"/>
        <v>#DIV/0!</v>
      </c>
      <c r="O41" s="65"/>
      <c r="P41" s="65"/>
      <c r="Q41" s="65"/>
      <c r="R41" s="65"/>
      <c r="S41" s="65"/>
      <c r="T41" s="434" t="str">
        <f t="shared" si="21"/>
        <v/>
      </c>
      <c r="U41" s="66"/>
      <c r="V41" s="67"/>
      <c r="W41" s="398"/>
      <c r="X41" s="398"/>
      <c r="Y41" s="398"/>
      <c r="Z41" s="398" t="str">
        <f t="shared" si="31"/>
        <v/>
      </c>
      <c r="AA41" s="68" t="str">
        <f>IF(T41="","",N41*T41*(1-#REF!))</f>
        <v/>
      </c>
      <c r="AB41" s="69"/>
      <c r="AC41" s="150">
        <f t="shared" si="22"/>
        <v>0</v>
      </c>
      <c r="AD41" s="70" t="str">
        <f t="shared" si="32"/>
        <v/>
      </c>
      <c r="AE41" s="161" t="str">
        <f t="shared" si="23"/>
        <v/>
      </c>
      <c r="AF41" s="410" t="str">
        <f t="shared" ca="1" si="7"/>
        <v/>
      </c>
      <c r="AG41" s="427" t="str">
        <f t="shared" si="26"/>
        <v/>
      </c>
      <c r="AH41" s="428" t="str">
        <f t="shared" si="25"/>
        <v/>
      </c>
      <c r="AI41" s="135" t="str">
        <f>IF(K41="","",S12/S9)</f>
        <v/>
      </c>
      <c r="AJ41" s="71" t="str">
        <f t="shared" si="9"/>
        <v/>
      </c>
      <c r="AK41" s="81" t="str">
        <f>IF(J41="","",#REF!*#REF!)</f>
        <v/>
      </c>
      <c r="AL41" s="71" t="str">
        <f t="shared" si="10"/>
        <v/>
      </c>
      <c r="AM41" s="431" t="str">
        <f t="shared" si="27"/>
        <v/>
      </c>
      <c r="AN41" s="74" t="str">
        <f t="shared" si="12"/>
        <v/>
      </c>
      <c r="AO41" s="74" t="str">
        <f t="shared" si="24"/>
        <v/>
      </c>
      <c r="AP41" s="412" t="str">
        <f t="shared" ca="1" si="24"/>
        <v/>
      </c>
      <c r="AQ41" s="75" t="str">
        <f t="shared" si="29"/>
        <v/>
      </c>
      <c r="AR41" s="71" t="str">
        <f t="shared" si="14"/>
        <v/>
      </c>
      <c r="AS41" s="76" t="str">
        <f t="shared" si="15"/>
        <v/>
      </c>
      <c r="AT41" s="74" t="str">
        <f t="shared" si="28"/>
        <v/>
      </c>
      <c r="AU41" s="77" t="str">
        <f t="shared" si="17"/>
        <v/>
      </c>
      <c r="AV41" s="78" t="str">
        <f t="shared" si="33"/>
        <v/>
      </c>
      <c r="AW41" s="78" t="str">
        <f t="shared" si="19"/>
        <v/>
      </c>
      <c r="AX41" s="295"/>
      <c r="AY41" s="283"/>
      <c r="AZ41" s="281"/>
      <c r="BA41" s="275"/>
    </row>
    <row r="42" spans="1:53" s="79" customFormat="1" ht="24.75" customHeight="1" x14ac:dyDescent="0.25">
      <c r="A42" s="151">
        <f t="shared" si="0"/>
        <v>1</v>
      </c>
      <c r="B42" s="438">
        <v>190</v>
      </c>
      <c r="C42" s="60" t="s">
        <v>71</v>
      </c>
      <c r="D42" s="1335"/>
      <c r="E42" s="1335"/>
      <c r="F42" s="1335"/>
      <c r="G42" s="1335"/>
      <c r="H42" s="155"/>
      <c r="I42" s="61"/>
      <c r="J42" s="61"/>
      <c r="K42" s="61"/>
      <c r="L42" s="62"/>
      <c r="M42" s="63"/>
      <c r="N42" s="64" t="e">
        <f t="shared" si="20"/>
        <v>#DIV/0!</v>
      </c>
      <c r="O42" s="65"/>
      <c r="P42" s="65"/>
      <c r="Q42" s="65"/>
      <c r="R42" s="65"/>
      <c r="S42" s="65"/>
      <c r="T42" s="434" t="str">
        <f t="shared" si="21"/>
        <v/>
      </c>
      <c r="U42" s="66"/>
      <c r="V42" s="67"/>
      <c r="W42" s="398"/>
      <c r="X42" s="398"/>
      <c r="Y42" s="398"/>
      <c r="Z42" s="398" t="str">
        <f t="shared" si="31"/>
        <v/>
      </c>
      <c r="AA42" s="68" t="str">
        <f>IF(T42="","",N42*T42*(1-#REF!))</f>
        <v/>
      </c>
      <c r="AB42" s="69"/>
      <c r="AC42" s="150">
        <f t="shared" si="22"/>
        <v>0</v>
      </c>
      <c r="AD42" s="70" t="str">
        <f t="shared" si="32"/>
        <v/>
      </c>
      <c r="AE42" s="161" t="str">
        <f t="shared" si="23"/>
        <v/>
      </c>
      <c r="AF42" s="410" t="str">
        <f t="shared" ca="1" si="7"/>
        <v/>
      </c>
      <c r="AG42" s="427" t="str">
        <f t="shared" si="26"/>
        <v/>
      </c>
      <c r="AH42" s="428" t="str">
        <f t="shared" si="25"/>
        <v/>
      </c>
      <c r="AI42" s="135" t="str">
        <f>IF(K42="","",S12/S9)</f>
        <v/>
      </c>
      <c r="AJ42" s="71" t="str">
        <f t="shared" si="9"/>
        <v/>
      </c>
      <c r="AK42" s="81" t="str">
        <f>IF(J42="","",#REF!*#REF!)</f>
        <v/>
      </c>
      <c r="AL42" s="71" t="str">
        <f t="shared" si="10"/>
        <v/>
      </c>
      <c r="AM42" s="431" t="str">
        <f t="shared" si="27"/>
        <v/>
      </c>
      <c r="AN42" s="74" t="str">
        <f t="shared" si="12"/>
        <v/>
      </c>
      <c r="AO42" s="74" t="str">
        <f t="shared" si="24"/>
        <v/>
      </c>
      <c r="AP42" s="412" t="str">
        <f t="shared" ca="1" si="24"/>
        <v/>
      </c>
      <c r="AQ42" s="75" t="str">
        <f t="shared" si="29"/>
        <v/>
      </c>
      <c r="AR42" s="71" t="str">
        <f t="shared" si="14"/>
        <v/>
      </c>
      <c r="AS42" s="76" t="str">
        <f t="shared" si="15"/>
        <v/>
      </c>
      <c r="AT42" s="74" t="str">
        <f t="shared" si="28"/>
        <v/>
      </c>
      <c r="AU42" s="77" t="str">
        <f t="shared" si="17"/>
        <v/>
      </c>
      <c r="AV42" s="78" t="str">
        <f t="shared" si="33"/>
        <v/>
      </c>
      <c r="AW42" s="78" t="str">
        <f t="shared" si="19"/>
        <v/>
      </c>
      <c r="AX42" s="299"/>
      <c r="AZ42" s="275"/>
      <c r="BA42" s="282"/>
    </row>
    <row r="43" spans="1:53" ht="24.75" customHeight="1" x14ac:dyDescent="0.25">
      <c r="A43" s="151">
        <f t="shared" si="0"/>
        <v>1</v>
      </c>
      <c r="B43" s="435">
        <v>200</v>
      </c>
      <c r="C43" s="60" t="s">
        <v>72</v>
      </c>
      <c r="D43" s="1335"/>
      <c r="E43" s="1335"/>
      <c r="F43" s="1335"/>
      <c r="G43" s="1335"/>
      <c r="H43" s="155"/>
      <c r="I43" s="61"/>
      <c r="J43" s="61"/>
      <c r="K43" s="61"/>
      <c r="L43" s="62"/>
      <c r="M43" s="63"/>
      <c r="N43" s="64" t="e">
        <f t="shared" si="20"/>
        <v>#DIV/0!</v>
      </c>
      <c r="O43" s="65"/>
      <c r="P43" s="65"/>
      <c r="Q43" s="65"/>
      <c r="R43" s="65"/>
      <c r="S43" s="65"/>
      <c r="T43" s="434" t="str">
        <f t="shared" si="21"/>
        <v/>
      </c>
      <c r="U43" s="66"/>
      <c r="V43" s="67"/>
      <c r="W43" s="398"/>
      <c r="X43" s="398"/>
      <c r="Y43" s="398"/>
      <c r="Z43" s="398" t="str">
        <f t="shared" si="31"/>
        <v/>
      </c>
      <c r="AA43" s="68" t="str">
        <f>IF(T43="","",N43*T43*(1-#REF!))</f>
        <v/>
      </c>
      <c r="AB43" s="69"/>
      <c r="AC43" s="150">
        <f t="shared" si="22"/>
        <v>0</v>
      </c>
      <c r="AD43" s="70" t="str">
        <f t="shared" si="32"/>
        <v/>
      </c>
      <c r="AE43" s="161" t="str">
        <f t="shared" si="23"/>
        <v/>
      </c>
      <c r="AF43" s="410" t="str">
        <f t="shared" ca="1" si="7"/>
        <v/>
      </c>
      <c r="AG43" s="427" t="str">
        <f t="shared" si="26"/>
        <v/>
      </c>
      <c r="AH43" s="428" t="str">
        <f t="shared" si="25"/>
        <v/>
      </c>
      <c r="AI43" s="135" t="str">
        <f>IF(K43="","",S12/S9)</f>
        <v/>
      </c>
      <c r="AJ43" s="71" t="str">
        <f t="shared" si="9"/>
        <v/>
      </c>
      <c r="AK43" s="81" t="str">
        <f>IF(J43="","",#REF!*#REF!)</f>
        <v/>
      </c>
      <c r="AL43" s="71" t="str">
        <f t="shared" si="10"/>
        <v/>
      </c>
      <c r="AM43" s="431" t="str">
        <f t="shared" si="27"/>
        <v/>
      </c>
      <c r="AN43" s="74" t="str">
        <f t="shared" si="12"/>
        <v/>
      </c>
      <c r="AO43" s="74" t="str">
        <f t="shared" si="24"/>
        <v/>
      </c>
      <c r="AP43" s="412" t="str">
        <f t="shared" ca="1" si="24"/>
        <v/>
      </c>
      <c r="AQ43" s="75" t="str">
        <f t="shared" si="29"/>
        <v/>
      </c>
      <c r="AR43" s="71" t="str">
        <f t="shared" si="14"/>
        <v/>
      </c>
      <c r="AS43" s="76" t="str">
        <f t="shared" si="15"/>
        <v/>
      </c>
      <c r="AT43" s="74" t="str">
        <f t="shared" si="28"/>
        <v/>
      </c>
      <c r="AU43" s="77" t="str">
        <f t="shared" si="17"/>
        <v/>
      </c>
      <c r="AV43" s="78" t="str">
        <f t="shared" si="33"/>
        <v/>
      </c>
      <c r="AW43" s="78" t="str">
        <f t="shared" si="19"/>
        <v/>
      </c>
      <c r="AX43" s="279"/>
      <c r="AY43" s="285"/>
      <c r="AZ43" s="294"/>
      <c r="BA43" s="285"/>
    </row>
    <row r="44" spans="1:53" ht="24.75" customHeight="1" x14ac:dyDescent="0.25">
      <c r="A44" s="151">
        <f t="shared" si="0"/>
        <v>1</v>
      </c>
      <c r="B44" s="435">
        <v>210</v>
      </c>
      <c r="C44" s="60" t="s">
        <v>73</v>
      </c>
      <c r="D44" s="1335"/>
      <c r="E44" s="1335"/>
      <c r="F44" s="1335"/>
      <c r="G44" s="1335"/>
      <c r="H44" s="155"/>
      <c r="I44" s="61"/>
      <c r="J44" s="61"/>
      <c r="K44" s="61"/>
      <c r="L44" s="62"/>
      <c r="M44" s="63"/>
      <c r="N44" s="64" t="e">
        <f t="shared" si="20"/>
        <v>#DIV/0!</v>
      </c>
      <c r="O44" s="65"/>
      <c r="P44" s="65"/>
      <c r="Q44" s="65"/>
      <c r="R44" s="65"/>
      <c r="S44" s="65"/>
      <c r="T44" s="434" t="str">
        <f t="shared" si="21"/>
        <v/>
      </c>
      <c r="U44" s="66"/>
      <c r="V44" s="67"/>
      <c r="W44" s="398"/>
      <c r="X44" s="398"/>
      <c r="Y44" s="398"/>
      <c r="Z44" s="398" t="str">
        <f t="shared" si="31"/>
        <v/>
      </c>
      <c r="AA44" s="68" t="str">
        <f>IF(T44="","",N44*T44*(1-#REF!))</f>
        <v/>
      </c>
      <c r="AB44" s="69"/>
      <c r="AC44" s="150">
        <f t="shared" si="22"/>
        <v>0</v>
      </c>
      <c r="AD44" s="70" t="str">
        <f t="shared" si="32"/>
        <v/>
      </c>
      <c r="AE44" s="161" t="str">
        <f t="shared" si="23"/>
        <v/>
      </c>
      <c r="AF44" s="410" t="str">
        <f t="shared" ca="1" si="7"/>
        <v/>
      </c>
      <c r="AG44" s="427" t="str">
        <f t="shared" si="26"/>
        <v/>
      </c>
      <c r="AH44" s="428" t="str">
        <f t="shared" si="25"/>
        <v/>
      </c>
      <c r="AI44" s="135" t="str">
        <f>IF(K44="","",S12/S9)</f>
        <v/>
      </c>
      <c r="AJ44" s="71" t="str">
        <f t="shared" si="9"/>
        <v/>
      </c>
      <c r="AK44" s="81" t="str">
        <f>IF(J44="","",#REF!*#REF!)</f>
        <v/>
      </c>
      <c r="AL44" s="71" t="str">
        <f t="shared" si="10"/>
        <v/>
      </c>
      <c r="AM44" s="431" t="str">
        <f t="shared" si="27"/>
        <v/>
      </c>
      <c r="AN44" s="74" t="str">
        <f t="shared" si="12"/>
        <v/>
      </c>
      <c r="AO44" s="74" t="str">
        <f t="shared" si="24"/>
        <v/>
      </c>
      <c r="AP44" s="412" t="str">
        <f t="shared" ca="1" si="24"/>
        <v/>
      </c>
      <c r="AQ44" s="75" t="str">
        <f t="shared" si="29"/>
        <v/>
      </c>
      <c r="AR44" s="71" t="str">
        <f t="shared" si="14"/>
        <v/>
      </c>
      <c r="AS44" s="76" t="str">
        <f t="shared" si="15"/>
        <v/>
      </c>
      <c r="AT44" s="74" t="str">
        <f t="shared" si="28"/>
        <v/>
      </c>
      <c r="AU44" s="77" t="str">
        <f t="shared" si="17"/>
        <v/>
      </c>
      <c r="AV44" s="78" t="str">
        <f t="shared" si="33"/>
        <v/>
      </c>
      <c r="AW44" s="78" t="str">
        <f t="shared" si="19"/>
        <v/>
      </c>
      <c r="AX44" s="279"/>
    </row>
    <row r="45" spans="1:53" ht="24.75" customHeight="1" x14ac:dyDescent="0.25">
      <c r="A45" s="151">
        <f t="shared" si="0"/>
        <v>1</v>
      </c>
      <c r="B45" s="131">
        <v>220</v>
      </c>
      <c r="C45" s="60" t="s">
        <v>74</v>
      </c>
      <c r="D45" s="1335"/>
      <c r="E45" s="1335"/>
      <c r="F45" s="1335"/>
      <c r="G45" s="1335"/>
      <c r="H45" s="155"/>
      <c r="I45" s="61"/>
      <c r="J45" s="61"/>
      <c r="K45" s="61"/>
      <c r="L45" s="62"/>
      <c r="M45" s="63"/>
      <c r="N45" s="64" t="e">
        <f t="shared" si="20"/>
        <v>#DIV/0!</v>
      </c>
      <c r="O45" s="65"/>
      <c r="P45" s="65"/>
      <c r="Q45" s="65"/>
      <c r="R45" s="65"/>
      <c r="S45" s="65"/>
      <c r="T45" s="434" t="str">
        <f t="shared" si="21"/>
        <v/>
      </c>
      <c r="U45" s="66"/>
      <c r="V45" s="67"/>
      <c r="W45" s="398"/>
      <c r="X45" s="398"/>
      <c r="Y45" s="398"/>
      <c r="Z45" s="398" t="str">
        <f t="shared" si="31"/>
        <v/>
      </c>
      <c r="AA45" s="68" t="str">
        <f>IF(T45="","",N45*T45*(1-#REF!))</f>
        <v/>
      </c>
      <c r="AB45" s="69"/>
      <c r="AC45" s="150">
        <f t="shared" si="22"/>
        <v>0</v>
      </c>
      <c r="AD45" s="70" t="str">
        <f t="shared" si="32"/>
        <v/>
      </c>
      <c r="AE45" s="161" t="str">
        <f t="shared" si="23"/>
        <v/>
      </c>
      <c r="AF45" s="410" t="str">
        <f t="shared" ca="1" si="7"/>
        <v/>
      </c>
      <c r="AG45" s="427" t="str">
        <f t="shared" si="26"/>
        <v/>
      </c>
      <c r="AH45" s="428" t="str">
        <f t="shared" si="25"/>
        <v/>
      </c>
      <c r="AI45" s="135" t="str">
        <f>IF(K45="","",S12/S9)</f>
        <v/>
      </c>
      <c r="AJ45" s="71" t="str">
        <f t="shared" si="9"/>
        <v/>
      </c>
      <c r="AK45" s="81" t="str">
        <f>IF(J45="","",#REF!*#REF!)</f>
        <v/>
      </c>
      <c r="AL45" s="71" t="str">
        <f t="shared" si="10"/>
        <v/>
      </c>
      <c r="AM45" s="431" t="str">
        <f t="shared" si="27"/>
        <v/>
      </c>
      <c r="AN45" s="74" t="str">
        <f t="shared" si="12"/>
        <v/>
      </c>
      <c r="AO45" s="74" t="str">
        <f t="shared" si="24"/>
        <v/>
      </c>
      <c r="AP45" s="412" t="str">
        <f t="shared" ca="1" si="24"/>
        <v/>
      </c>
      <c r="AQ45" s="75" t="str">
        <f t="shared" si="29"/>
        <v/>
      </c>
      <c r="AR45" s="71" t="str">
        <f t="shared" si="14"/>
        <v/>
      </c>
      <c r="AS45" s="76" t="str">
        <f t="shared" si="15"/>
        <v/>
      </c>
      <c r="AT45" s="74" t="str">
        <f t="shared" si="28"/>
        <v/>
      </c>
      <c r="AU45" s="77" t="str">
        <f t="shared" si="17"/>
        <v/>
      </c>
      <c r="AV45" s="78" t="str">
        <f t="shared" si="33"/>
        <v/>
      </c>
      <c r="AW45" s="78" t="str">
        <f t="shared" si="19"/>
        <v/>
      </c>
      <c r="AX45" s="279"/>
    </row>
    <row r="46" spans="1:53" ht="24.75" customHeight="1" x14ac:dyDescent="0.25">
      <c r="A46" s="151">
        <f t="shared" si="0"/>
        <v>1</v>
      </c>
      <c r="B46" s="438">
        <v>230</v>
      </c>
      <c r="C46" s="60" t="s">
        <v>75</v>
      </c>
      <c r="D46" s="1335"/>
      <c r="E46" s="1335"/>
      <c r="F46" s="1335"/>
      <c r="G46" s="1335"/>
      <c r="H46" s="155"/>
      <c r="I46" s="61"/>
      <c r="J46" s="61"/>
      <c r="K46" s="61"/>
      <c r="L46" s="62"/>
      <c r="M46" s="63"/>
      <c r="N46" s="64" t="e">
        <f t="shared" si="20"/>
        <v>#DIV/0!</v>
      </c>
      <c r="O46" s="65"/>
      <c r="P46" s="65"/>
      <c r="Q46" s="65"/>
      <c r="R46" s="65"/>
      <c r="S46" s="65"/>
      <c r="T46" s="434" t="str">
        <f t="shared" si="21"/>
        <v/>
      </c>
      <c r="U46" s="66"/>
      <c r="V46" s="67"/>
      <c r="W46" s="398"/>
      <c r="X46" s="398"/>
      <c r="Y46" s="398"/>
      <c r="Z46" s="398" t="str">
        <f t="shared" si="31"/>
        <v/>
      </c>
      <c r="AA46" s="68" t="str">
        <f>IF(T46="","",N46*T46*(1-#REF!))</f>
        <v/>
      </c>
      <c r="AB46" s="69"/>
      <c r="AC46" s="150">
        <f t="shared" si="22"/>
        <v>0</v>
      </c>
      <c r="AD46" s="70" t="str">
        <f t="shared" si="32"/>
        <v/>
      </c>
      <c r="AE46" s="161" t="str">
        <f t="shared" si="23"/>
        <v/>
      </c>
      <c r="AF46" s="410" t="str">
        <f t="shared" ca="1" si="7"/>
        <v/>
      </c>
      <c r="AG46" s="427" t="str">
        <f t="shared" si="26"/>
        <v/>
      </c>
      <c r="AH46" s="428" t="str">
        <f t="shared" si="25"/>
        <v/>
      </c>
      <c r="AI46" s="135" t="str">
        <f>IF(K46="","",S12/S9)</f>
        <v/>
      </c>
      <c r="AJ46" s="71" t="str">
        <f t="shared" si="9"/>
        <v/>
      </c>
      <c r="AK46" s="81" t="str">
        <f>IF(J46="","",#REF!*#REF!)</f>
        <v/>
      </c>
      <c r="AL46" s="71" t="str">
        <f t="shared" si="10"/>
        <v/>
      </c>
      <c r="AM46" s="431" t="str">
        <f t="shared" si="27"/>
        <v/>
      </c>
      <c r="AN46" s="74" t="str">
        <f t="shared" si="12"/>
        <v/>
      </c>
      <c r="AO46" s="74" t="str">
        <f t="shared" si="24"/>
        <v/>
      </c>
      <c r="AP46" s="412" t="str">
        <f t="shared" ca="1" si="24"/>
        <v/>
      </c>
      <c r="AQ46" s="75" t="str">
        <f t="shared" si="29"/>
        <v/>
      </c>
      <c r="AR46" s="71" t="str">
        <f t="shared" si="14"/>
        <v/>
      </c>
      <c r="AS46" s="76" t="str">
        <f t="shared" si="15"/>
        <v/>
      </c>
      <c r="AT46" s="74" t="str">
        <f t="shared" si="28"/>
        <v/>
      </c>
      <c r="AU46" s="77" t="str">
        <f t="shared" si="17"/>
        <v/>
      </c>
      <c r="AV46" s="78" t="str">
        <f t="shared" si="33"/>
        <v/>
      </c>
      <c r="AW46" s="78" t="str">
        <f t="shared" si="19"/>
        <v/>
      </c>
      <c r="AX46" s="279"/>
    </row>
    <row r="47" spans="1:53" ht="24.75" customHeight="1" x14ac:dyDescent="0.25">
      <c r="A47" s="151">
        <f t="shared" si="0"/>
        <v>1</v>
      </c>
      <c r="B47" s="435">
        <v>240</v>
      </c>
      <c r="C47" s="60" t="s">
        <v>76</v>
      </c>
      <c r="D47" s="1335"/>
      <c r="E47" s="1335"/>
      <c r="F47" s="1335"/>
      <c r="G47" s="1335"/>
      <c r="H47" s="155"/>
      <c r="I47" s="61"/>
      <c r="J47" s="61"/>
      <c r="K47" s="61"/>
      <c r="L47" s="62"/>
      <c r="M47" s="63"/>
      <c r="N47" s="64" t="e">
        <f t="shared" si="20"/>
        <v>#DIV/0!</v>
      </c>
      <c r="O47" s="65"/>
      <c r="P47" s="65"/>
      <c r="Q47" s="65"/>
      <c r="R47" s="65"/>
      <c r="S47" s="65"/>
      <c r="T47" s="434" t="str">
        <f t="shared" si="21"/>
        <v/>
      </c>
      <c r="U47" s="66"/>
      <c r="V47" s="67"/>
      <c r="W47" s="398"/>
      <c r="X47" s="398"/>
      <c r="Y47" s="398"/>
      <c r="Z47" s="398" t="str">
        <f t="shared" si="31"/>
        <v/>
      </c>
      <c r="AA47" s="68" t="str">
        <f>IF(T47="","",N47*T47*(1-#REF!))</f>
        <v/>
      </c>
      <c r="AB47" s="69"/>
      <c r="AC47" s="150">
        <f t="shared" si="22"/>
        <v>0</v>
      </c>
      <c r="AD47" s="70" t="str">
        <f t="shared" si="32"/>
        <v/>
      </c>
      <c r="AE47" s="161" t="str">
        <f t="shared" si="23"/>
        <v/>
      </c>
      <c r="AF47" s="410" t="str">
        <f t="shared" ca="1" si="7"/>
        <v/>
      </c>
      <c r="AG47" s="427" t="str">
        <f t="shared" si="26"/>
        <v/>
      </c>
      <c r="AH47" s="428" t="str">
        <f t="shared" si="25"/>
        <v/>
      </c>
      <c r="AI47" s="135" t="str">
        <f>IF(K47="","",S12/S9)</f>
        <v/>
      </c>
      <c r="AJ47" s="71" t="str">
        <f t="shared" si="9"/>
        <v/>
      </c>
      <c r="AK47" s="81" t="str">
        <f>IF(J47="","",#REF!*#REF!)</f>
        <v/>
      </c>
      <c r="AL47" s="71" t="str">
        <f t="shared" si="10"/>
        <v/>
      </c>
      <c r="AM47" s="431" t="str">
        <f t="shared" si="27"/>
        <v/>
      </c>
      <c r="AN47" s="74" t="str">
        <f t="shared" si="12"/>
        <v/>
      </c>
      <c r="AO47" s="74" t="str">
        <f t="shared" si="24"/>
        <v/>
      </c>
      <c r="AP47" s="412" t="str">
        <f t="shared" ca="1" si="24"/>
        <v/>
      </c>
      <c r="AQ47" s="75" t="str">
        <f t="shared" si="29"/>
        <v/>
      </c>
      <c r="AR47" s="71" t="str">
        <f t="shared" si="14"/>
        <v/>
      </c>
      <c r="AS47" s="76" t="str">
        <f t="shared" si="15"/>
        <v/>
      </c>
      <c r="AT47" s="74" t="str">
        <f t="shared" si="28"/>
        <v/>
      </c>
      <c r="AU47" s="77" t="str">
        <f t="shared" si="17"/>
        <v/>
      </c>
      <c r="AV47" s="78" t="str">
        <f t="shared" si="33"/>
        <v/>
      </c>
      <c r="AW47" s="78" t="str">
        <f t="shared" si="19"/>
        <v/>
      </c>
      <c r="AX47" s="279"/>
    </row>
    <row r="48" spans="1:53" ht="24.75" customHeight="1" x14ac:dyDescent="0.25">
      <c r="A48" s="151">
        <f t="shared" si="0"/>
        <v>1</v>
      </c>
      <c r="B48" s="435">
        <v>250</v>
      </c>
      <c r="C48" s="60" t="s">
        <v>77</v>
      </c>
      <c r="D48" s="1335"/>
      <c r="E48" s="1335"/>
      <c r="F48" s="1335"/>
      <c r="G48" s="1335"/>
      <c r="H48" s="155"/>
      <c r="I48" s="61"/>
      <c r="J48" s="61"/>
      <c r="K48" s="61"/>
      <c r="L48" s="62"/>
      <c r="M48" s="63"/>
      <c r="N48" s="64" t="e">
        <f t="shared" si="20"/>
        <v>#DIV/0!</v>
      </c>
      <c r="O48" s="65"/>
      <c r="P48" s="65"/>
      <c r="Q48" s="65"/>
      <c r="R48" s="65"/>
      <c r="S48" s="65"/>
      <c r="T48" s="434" t="str">
        <f t="shared" si="21"/>
        <v/>
      </c>
      <c r="U48" s="66"/>
      <c r="V48" s="67"/>
      <c r="W48" s="398"/>
      <c r="X48" s="398"/>
      <c r="Y48" s="398"/>
      <c r="Z48" s="398" t="str">
        <f t="shared" si="31"/>
        <v/>
      </c>
      <c r="AA48" s="68" t="str">
        <f>IF(T48="","",N48*T48*(1-#REF!))</f>
        <v/>
      </c>
      <c r="AB48" s="69"/>
      <c r="AC48" s="150">
        <f t="shared" si="22"/>
        <v>0</v>
      </c>
      <c r="AD48" s="70" t="str">
        <f t="shared" si="32"/>
        <v/>
      </c>
      <c r="AE48" s="161" t="str">
        <f t="shared" si="23"/>
        <v/>
      </c>
      <c r="AF48" s="410" t="str">
        <f t="shared" ca="1" si="7"/>
        <v/>
      </c>
      <c r="AG48" s="427" t="str">
        <f t="shared" si="26"/>
        <v/>
      </c>
      <c r="AH48" s="428" t="str">
        <f t="shared" si="25"/>
        <v/>
      </c>
      <c r="AI48" s="135" t="str">
        <f>IF(K48="","",S12/S9)</f>
        <v/>
      </c>
      <c r="AJ48" s="71" t="str">
        <f t="shared" si="9"/>
        <v/>
      </c>
      <c r="AK48" s="81" t="str">
        <f>IF(J48="","",#REF!*#REF!)</f>
        <v/>
      </c>
      <c r="AL48" s="71" t="str">
        <f t="shared" si="10"/>
        <v/>
      </c>
      <c r="AM48" s="431" t="str">
        <f t="shared" si="27"/>
        <v/>
      </c>
      <c r="AN48" s="74" t="str">
        <f t="shared" si="12"/>
        <v/>
      </c>
      <c r="AO48" s="74" t="str">
        <f t="shared" si="24"/>
        <v/>
      </c>
      <c r="AP48" s="412" t="str">
        <f t="shared" ca="1" si="24"/>
        <v/>
      </c>
      <c r="AQ48" s="75" t="str">
        <f t="shared" si="29"/>
        <v/>
      </c>
      <c r="AR48" s="71" t="str">
        <f t="shared" si="14"/>
        <v/>
      </c>
      <c r="AS48" s="76" t="str">
        <f t="shared" si="15"/>
        <v/>
      </c>
      <c r="AT48" s="74" t="str">
        <f t="shared" si="28"/>
        <v/>
      </c>
      <c r="AU48" s="77" t="str">
        <f t="shared" si="17"/>
        <v/>
      </c>
      <c r="AV48" s="78" t="str">
        <f t="shared" si="33"/>
        <v/>
      </c>
      <c r="AW48" s="78" t="str">
        <f t="shared" si="19"/>
        <v/>
      </c>
      <c r="AX48" s="279"/>
    </row>
    <row r="49" spans="1:53" ht="24.75" customHeight="1" x14ac:dyDescent="0.25">
      <c r="A49" s="151">
        <f t="shared" si="0"/>
        <v>1</v>
      </c>
      <c r="B49" s="437">
        <v>260</v>
      </c>
      <c r="C49" s="60" t="s">
        <v>78</v>
      </c>
      <c r="D49" s="1335"/>
      <c r="E49" s="1335"/>
      <c r="F49" s="1335"/>
      <c r="G49" s="1335"/>
      <c r="H49" s="155"/>
      <c r="I49" s="61"/>
      <c r="J49" s="61"/>
      <c r="K49" s="61"/>
      <c r="L49" s="62"/>
      <c r="M49" s="63"/>
      <c r="N49" s="64" t="e">
        <f t="shared" si="20"/>
        <v>#DIV/0!</v>
      </c>
      <c r="O49" s="65"/>
      <c r="P49" s="65"/>
      <c r="Q49" s="65"/>
      <c r="R49" s="65"/>
      <c r="S49" s="65"/>
      <c r="T49" s="434" t="str">
        <f t="shared" si="21"/>
        <v/>
      </c>
      <c r="U49" s="66"/>
      <c r="V49" s="67"/>
      <c r="W49" s="398"/>
      <c r="X49" s="398"/>
      <c r="Y49" s="398"/>
      <c r="Z49" s="398" t="str">
        <f t="shared" si="31"/>
        <v/>
      </c>
      <c r="AA49" s="68" t="str">
        <f>IF(T49="","",N49*T49*(1-#REF!))</f>
        <v/>
      </c>
      <c r="AB49" s="69"/>
      <c r="AC49" s="150">
        <f t="shared" si="22"/>
        <v>0</v>
      </c>
      <c r="AD49" s="70" t="str">
        <f t="shared" si="32"/>
        <v/>
      </c>
      <c r="AE49" s="161" t="str">
        <f t="shared" si="23"/>
        <v/>
      </c>
      <c r="AF49" s="410" t="str">
        <f t="shared" ca="1" si="7"/>
        <v/>
      </c>
      <c r="AG49" s="427" t="str">
        <f t="shared" si="26"/>
        <v/>
      </c>
      <c r="AH49" s="428" t="str">
        <f t="shared" si="25"/>
        <v/>
      </c>
      <c r="AI49" s="135" t="str">
        <f>IF(K49="","",S12/S9)</f>
        <v/>
      </c>
      <c r="AJ49" s="71" t="str">
        <f t="shared" si="9"/>
        <v/>
      </c>
      <c r="AK49" s="81" t="str">
        <f>IF(J49="","",#REF!*#REF!)</f>
        <v/>
      </c>
      <c r="AL49" s="71" t="str">
        <f t="shared" si="10"/>
        <v/>
      </c>
      <c r="AM49" s="431" t="str">
        <f t="shared" si="27"/>
        <v/>
      </c>
      <c r="AN49" s="74" t="str">
        <f t="shared" si="12"/>
        <v/>
      </c>
      <c r="AO49" s="74" t="str">
        <f t="shared" si="24"/>
        <v/>
      </c>
      <c r="AP49" s="412" t="str">
        <f t="shared" ca="1" si="24"/>
        <v/>
      </c>
      <c r="AQ49" s="75" t="str">
        <f t="shared" si="29"/>
        <v/>
      </c>
      <c r="AR49" s="71" t="str">
        <f t="shared" si="14"/>
        <v/>
      </c>
      <c r="AS49" s="76" t="str">
        <f t="shared" si="15"/>
        <v/>
      </c>
      <c r="AT49" s="74" t="str">
        <f t="shared" si="28"/>
        <v/>
      </c>
      <c r="AU49" s="77" t="str">
        <f t="shared" si="17"/>
        <v/>
      </c>
      <c r="AV49" s="78" t="str">
        <f t="shared" si="33"/>
        <v/>
      </c>
      <c r="AW49" s="78" t="str">
        <f t="shared" si="19"/>
        <v/>
      </c>
      <c r="AX49" s="279"/>
    </row>
    <row r="50" spans="1:53" ht="24.75" customHeight="1" thickBot="1" x14ac:dyDescent="0.3">
      <c r="A50" s="151">
        <f t="shared" si="0"/>
        <v>1</v>
      </c>
      <c r="B50" s="438">
        <v>270</v>
      </c>
      <c r="C50" s="60" t="s">
        <v>79</v>
      </c>
      <c r="D50" s="1335"/>
      <c r="E50" s="1335"/>
      <c r="F50" s="1335"/>
      <c r="G50" s="1335"/>
      <c r="H50" s="155"/>
      <c r="I50" s="61"/>
      <c r="J50" s="61"/>
      <c r="K50" s="61"/>
      <c r="L50" s="62"/>
      <c r="M50" s="63"/>
      <c r="N50" s="64" t="e">
        <f t="shared" si="20"/>
        <v>#DIV/0!</v>
      </c>
      <c r="O50" s="65"/>
      <c r="P50" s="65"/>
      <c r="Q50" s="65"/>
      <c r="R50" s="65"/>
      <c r="S50" s="65"/>
      <c r="T50" s="434" t="str">
        <f t="shared" si="21"/>
        <v/>
      </c>
      <c r="U50" s="66"/>
      <c r="V50" s="67"/>
      <c r="W50" s="398"/>
      <c r="X50" s="398"/>
      <c r="Y50" s="398"/>
      <c r="Z50" s="398" t="str">
        <f t="shared" si="31"/>
        <v/>
      </c>
      <c r="AA50" s="68" t="str">
        <f>IF(T50="","",N50*T50*(1-Y50))</f>
        <v/>
      </c>
      <c r="AB50" s="69"/>
      <c r="AC50" s="150">
        <f t="shared" si="22"/>
        <v>0</v>
      </c>
      <c r="AD50" s="70" t="str">
        <f t="shared" si="32"/>
        <v/>
      </c>
      <c r="AE50" s="161" t="str">
        <f t="shared" si="23"/>
        <v/>
      </c>
      <c r="AF50" s="410" t="str">
        <f t="shared" ca="1" si="7"/>
        <v/>
      </c>
      <c r="AG50" s="427" t="str">
        <f t="shared" si="26"/>
        <v/>
      </c>
      <c r="AH50" s="428" t="str">
        <f t="shared" si="25"/>
        <v/>
      </c>
      <c r="AI50" s="135" t="str">
        <f>IF(K50="","",S12/S9)</f>
        <v/>
      </c>
      <c r="AJ50" s="71" t="str">
        <f t="shared" si="9"/>
        <v/>
      </c>
      <c r="AK50" s="81" t="str">
        <f>IF(J50="","",#REF!*#REF!)</f>
        <v/>
      </c>
      <c r="AL50" s="71" t="str">
        <f t="shared" si="10"/>
        <v/>
      </c>
      <c r="AM50" s="431" t="str">
        <f t="shared" si="27"/>
        <v/>
      </c>
      <c r="AN50" s="74" t="str">
        <f t="shared" si="12"/>
        <v/>
      </c>
      <c r="AO50" s="74" t="str">
        <f t="shared" si="24"/>
        <v/>
      </c>
      <c r="AP50" s="412" t="str">
        <f t="shared" ca="1" si="24"/>
        <v/>
      </c>
      <c r="AQ50" s="75" t="str">
        <f t="shared" si="29"/>
        <v/>
      </c>
      <c r="AR50" s="71" t="str">
        <f t="shared" si="14"/>
        <v/>
      </c>
      <c r="AS50" s="76" t="str">
        <f t="shared" si="15"/>
        <v/>
      </c>
      <c r="AT50" s="74" t="str">
        <f t="shared" si="28"/>
        <v/>
      </c>
      <c r="AU50" s="77" t="str">
        <f t="shared" si="17"/>
        <v/>
      </c>
      <c r="AV50" s="78" t="str">
        <f t="shared" si="33"/>
        <v/>
      </c>
      <c r="AW50" s="78" t="str">
        <f t="shared" si="19"/>
        <v/>
      </c>
      <c r="AX50" s="279"/>
    </row>
    <row r="51" spans="1:53" x14ac:dyDescent="0.25">
      <c r="AE51" s="87"/>
      <c r="AF51" s="87"/>
      <c r="AG51" s="87"/>
      <c r="AH51" s="87"/>
      <c r="AI51" s="87"/>
      <c r="AJ51" s="87"/>
      <c r="AK51" s="87"/>
      <c r="AL51" s="87"/>
      <c r="AM51" s="87"/>
      <c r="AN51" s="87"/>
      <c r="AO51" s="87"/>
      <c r="AP51" s="87"/>
      <c r="AQ51" s="87"/>
      <c r="AR51" s="87"/>
      <c r="AS51" s="87"/>
      <c r="AT51" s="87"/>
      <c r="AU51" s="87"/>
      <c r="AV51" s="87"/>
      <c r="AW51" s="87"/>
      <c r="AX51" s="87"/>
    </row>
    <row r="52" spans="1:53" ht="15.75" thickBot="1" x14ac:dyDescent="0.3">
      <c r="AE52" s="90"/>
      <c r="AF52" s="90"/>
      <c r="AG52" s="90"/>
      <c r="AH52" s="90"/>
      <c r="AI52" s="90"/>
      <c r="AJ52" s="90"/>
      <c r="AK52" s="90"/>
      <c r="AL52" s="90"/>
      <c r="AM52" s="90"/>
      <c r="AN52" s="90"/>
      <c r="AO52" s="90"/>
      <c r="AP52" s="90"/>
      <c r="AQ52" s="90"/>
      <c r="AR52" s="90"/>
      <c r="AS52" s="90"/>
      <c r="AT52" s="90"/>
      <c r="AU52" s="90"/>
      <c r="AV52" s="90"/>
      <c r="AW52" s="90"/>
      <c r="AX52" s="90"/>
    </row>
    <row r="53" spans="1:53" ht="20.25" x14ac:dyDescent="0.25">
      <c r="B53" s="1336"/>
      <c r="C53" s="1337"/>
      <c r="D53" s="1337"/>
      <c r="E53" s="1338"/>
      <c r="F53" s="305"/>
      <c r="W53" s="86"/>
      <c r="X53" s="87"/>
      <c r="Y53" s="87"/>
      <c r="Z53" s="87"/>
      <c r="AA53" s="87"/>
      <c r="AD53" s="87"/>
      <c r="AE53" s="90"/>
      <c r="AF53" s="90"/>
      <c r="AG53" s="90"/>
      <c r="AH53" s="90"/>
      <c r="AI53" s="90"/>
      <c r="AJ53" s="90"/>
      <c r="AK53" s="90"/>
      <c r="AL53" s="90"/>
      <c r="AM53" s="90"/>
      <c r="AN53" s="90"/>
      <c r="AO53" s="90"/>
      <c r="AP53" s="90"/>
      <c r="AQ53" s="90"/>
      <c r="AR53" s="90"/>
      <c r="AS53" s="90"/>
      <c r="AT53" s="90"/>
      <c r="AU53" s="90"/>
      <c r="AV53" s="90"/>
      <c r="AW53" s="90"/>
      <c r="AX53" s="90"/>
      <c r="BA53" s="5"/>
    </row>
    <row r="54" spans="1:53" x14ac:dyDescent="0.25">
      <c r="B54" s="306"/>
      <c r="C54" s="1339"/>
      <c r="D54" s="1340"/>
      <c r="E54" s="1341"/>
      <c r="F54" s="305"/>
      <c r="W54" s="89"/>
      <c r="X54" s="90"/>
      <c r="Y54" s="90"/>
      <c r="Z54" s="90"/>
      <c r="AA54" s="90"/>
      <c r="AD54" s="90"/>
      <c r="AE54" s="90"/>
      <c r="AF54" s="90"/>
      <c r="AG54" s="90"/>
      <c r="AH54" s="90"/>
      <c r="AI54" s="90"/>
      <c r="AJ54" s="90"/>
      <c r="AK54" s="90"/>
      <c r="AL54" s="90"/>
      <c r="AM54" s="90"/>
      <c r="AN54" s="90"/>
      <c r="AO54" s="90"/>
      <c r="AP54" s="90"/>
      <c r="AQ54" s="90"/>
      <c r="AR54" s="90"/>
      <c r="AS54" s="90"/>
      <c r="AT54" s="90"/>
      <c r="AU54" s="90"/>
      <c r="AV54" s="90"/>
      <c r="AW54" s="90"/>
      <c r="AX54" s="90"/>
    </row>
    <row r="55" spans="1:53" x14ac:dyDescent="0.25">
      <c r="B55" s="307"/>
      <c r="C55" s="1342"/>
      <c r="D55" s="1343"/>
      <c r="E55" s="1344"/>
      <c r="F55" s="305"/>
      <c r="J55" s="79"/>
      <c r="K55" s="79"/>
      <c r="W55" s="89"/>
      <c r="X55" s="90"/>
      <c r="Y55" s="90"/>
      <c r="Z55" s="90"/>
      <c r="AA55" s="90"/>
      <c r="AD55" s="90"/>
      <c r="AE55" s="90"/>
      <c r="AF55" s="90"/>
      <c r="AG55" s="90"/>
      <c r="AH55" s="90"/>
      <c r="AI55" s="90"/>
      <c r="AJ55" s="90"/>
      <c r="AK55" s="90"/>
      <c r="AL55" s="90"/>
      <c r="AM55" s="90"/>
      <c r="AN55" s="90"/>
      <c r="AO55" s="90"/>
      <c r="AP55" s="90"/>
      <c r="AQ55" s="90"/>
      <c r="AR55" s="90"/>
      <c r="AS55" s="90"/>
      <c r="AT55" s="90"/>
      <c r="AU55" s="90"/>
      <c r="AV55" s="90"/>
      <c r="AW55" s="90"/>
      <c r="AX55" s="90"/>
    </row>
    <row r="56" spans="1:53" ht="32.25" customHeight="1" x14ac:dyDescent="0.25">
      <c r="B56" s="308"/>
      <c r="C56" s="1345"/>
      <c r="D56" s="1346"/>
      <c r="E56" s="1347"/>
      <c r="F56" s="304"/>
      <c r="G56" s="178"/>
      <c r="J56" s="92"/>
      <c r="K56" s="83"/>
      <c r="W56" s="89"/>
      <c r="X56" s="90"/>
      <c r="Y56" s="90"/>
      <c r="Z56" s="90"/>
      <c r="AA56" s="90"/>
      <c r="AD56" s="90"/>
      <c r="AE56" s="90"/>
      <c r="AF56" s="90"/>
      <c r="AG56" s="90"/>
      <c r="AH56" s="90"/>
      <c r="AI56" s="90"/>
      <c r="AJ56" s="90"/>
      <c r="AK56" s="90"/>
      <c r="AL56" s="90"/>
      <c r="AM56" s="90"/>
      <c r="AN56" s="90"/>
      <c r="AO56" s="90"/>
      <c r="AP56" s="90"/>
      <c r="AQ56" s="90"/>
      <c r="AR56" s="90"/>
      <c r="AS56" s="90"/>
      <c r="AT56" s="90"/>
      <c r="AU56" s="90"/>
      <c r="AV56" s="90"/>
      <c r="AW56" s="90"/>
      <c r="AX56" s="90"/>
    </row>
    <row r="57" spans="1:53" ht="28.5" customHeight="1" x14ac:dyDescent="0.25">
      <c r="B57" s="308"/>
      <c r="C57" s="1345"/>
      <c r="D57" s="1346"/>
      <c r="E57" s="1347"/>
      <c r="F57" s="304"/>
      <c r="G57" s="178"/>
      <c r="J57" s="95"/>
      <c r="W57" s="89"/>
      <c r="X57" s="90"/>
      <c r="Y57" s="90"/>
      <c r="Z57" s="90"/>
      <c r="AA57" s="90"/>
      <c r="AD57" s="90"/>
      <c r="AE57" s="90"/>
      <c r="AF57" s="90"/>
      <c r="AG57" s="90"/>
      <c r="AH57" s="90"/>
      <c r="AI57" s="90"/>
      <c r="AJ57" s="90"/>
      <c r="AK57" s="90"/>
      <c r="AL57" s="90"/>
      <c r="AM57" s="90"/>
      <c r="AN57" s="90"/>
      <c r="AO57" s="90"/>
      <c r="AP57" s="90"/>
      <c r="AQ57" s="90"/>
      <c r="AR57" s="90"/>
      <c r="AS57" s="90"/>
      <c r="AT57" s="90"/>
      <c r="AU57" s="90"/>
      <c r="AV57" s="90"/>
      <c r="AW57" s="90"/>
      <c r="AX57" s="90"/>
    </row>
    <row r="58" spans="1:53" ht="29.25" customHeight="1" x14ac:dyDescent="0.25">
      <c r="B58" s="309"/>
      <c r="C58" s="1345"/>
      <c r="D58" s="1346"/>
      <c r="E58" s="1347"/>
      <c r="F58" s="314"/>
      <c r="G58" s="178"/>
      <c r="K58" s="83"/>
      <c r="W58" s="89"/>
      <c r="X58" s="90"/>
      <c r="Y58" s="90"/>
      <c r="Z58" s="90"/>
      <c r="AA58" s="90"/>
      <c r="AD58" s="90"/>
      <c r="AE58" s="90"/>
      <c r="AF58" s="90"/>
      <c r="AG58" s="90"/>
      <c r="AH58" s="90"/>
      <c r="AI58" s="90"/>
      <c r="AJ58" s="90"/>
      <c r="AK58" s="90"/>
      <c r="AL58" s="90"/>
      <c r="AM58" s="90"/>
      <c r="AN58" s="90"/>
      <c r="AO58" s="90"/>
      <c r="AP58" s="90"/>
      <c r="AQ58" s="90"/>
      <c r="AR58" s="90"/>
      <c r="AS58" s="90"/>
      <c r="AT58" s="90"/>
      <c r="AU58" s="90"/>
      <c r="AV58" s="90"/>
      <c r="AW58" s="90"/>
      <c r="AX58" s="90"/>
    </row>
    <row r="59" spans="1:53" ht="30.75" customHeight="1" x14ac:dyDescent="0.25">
      <c r="B59" s="309"/>
      <c r="C59" s="1345"/>
      <c r="D59" s="1346"/>
      <c r="E59" s="1347"/>
      <c r="F59" s="304"/>
      <c r="G59" s="178"/>
      <c r="K59" s="83"/>
      <c r="W59" s="89"/>
      <c r="X59" s="90"/>
      <c r="Y59" s="90"/>
      <c r="Z59" s="90"/>
      <c r="AA59" s="90"/>
      <c r="AD59" s="90"/>
      <c r="AE59" s="97"/>
      <c r="AF59" s="97"/>
      <c r="AG59" s="97"/>
      <c r="AH59" s="97"/>
      <c r="AI59" s="97"/>
      <c r="AJ59" s="97"/>
      <c r="AK59" s="97"/>
      <c r="AL59" s="97"/>
      <c r="AM59" s="97"/>
      <c r="AN59" s="97"/>
      <c r="AO59" s="97"/>
      <c r="AP59" s="97"/>
      <c r="AQ59" s="97"/>
      <c r="AR59" s="97"/>
      <c r="AS59" s="97"/>
      <c r="AT59" s="97"/>
      <c r="AU59" s="97"/>
      <c r="AV59" s="97"/>
      <c r="AW59" s="97"/>
      <c r="AX59" s="97"/>
    </row>
    <row r="60" spans="1:53" ht="58.5" customHeight="1" x14ac:dyDescent="0.25">
      <c r="B60" s="310"/>
      <c r="C60" s="1334"/>
      <c r="D60" s="1334"/>
      <c r="E60" s="1334"/>
      <c r="F60" s="313"/>
      <c r="G60" s="179"/>
      <c r="K60" s="83"/>
      <c r="W60" s="89"/>
      <c r="X60" s="90"/>
      <c r="Y60" s="90"/>
      <c r="Z60" s="90"/>
      <c r="AA60" s="90"/>
      <c r="AD60" s="90"/>
      <c r="AE60" s="97"/>
      <c r="AF60" s="97"/>
      <c r="AG60" s="97"/>
      <c r="AH60" s="97"/>
      <c r="AI60" s="97"/>
      <c r="AJ60" s="97"/>
      <c r="AK60" s="97"/>
      <c r="AL60" s="97"/>
      <c r="AM60" s="97"/>
      <c r="AN60" s="97"/>
      <c r="AO60" s="97"/>
      <c r="AP60" s="97"/>
      <c r="AQ60" s="97"/>
      <c r="AR60" s="97"/>
      <c r="AS60" s="97"/>
      <c r="AT60" s="97"/>
      <c r="AU60" s="97"/>
      <c r="AV60" s="97"/>
      <c r="AW60" s="97"/>
      <c r="AX60" s="97"/>
    </row>
    <row r="61" spans="1:53" x14ac:dyDescent="0.25">
      <c r="B61" s="311"/>
      <c r="C61" s="179"/>
      <c r="D61" s="312"/>
      <c r="E61" s="312"/>
      <c r="F61" s="179"/>
      <c r="G61" s="179"/>
      <c r="K61" s="83"/>
      <c r="W61" s="96"/>
      <c r="X61" s="97"/>
      <c r="Y61" s="97"/>
      <c r="Z61" s="97"/>
      <c r="AA61" s="97"/>
      <c r="AD61" s="97"/>
      <c r="AE61" s="97"/>
      <c r="AF61" s="97"/>
      <c r="AG61" s="97"/>
      <c r="AH61" s="97"/>
      <c r="AI61" s="97"/>
      <c r="AJ61" s="97"/>
      <c r="AK61" s="97"/>
      <c r="AL61" s="97"/>
      <c r="AM61" s="97"/>
      <c r="AN61" s="97"/>
      <c r="AO61" s="97"/>
      <c r="AP61" s="97"/>
      <c r="AQ61" s="97"/>
      <c r="AR61" s="97"/>
      <c r="AS61" s="97"/>
      <c r="AT61" s="97"/>
      <c r="AU61" s="97"/>
      <c r="AV61" s="97"/>
      <c r="AW61" s="97"/>
      <c r="AX61" s="97"/>
    </row>
    <row r="62" spans="1:53" ht="15.75" thickBot="1" x14ac:dyDescent="0.3">
      <c r="C62" s="179"/>
      <c r="D62" s="179"/>
      <c r="E62" s="179"/>
      <c r="F62" s="179"/>
      <c r="G62" s="179"/>
      <c r="K62" s="83"/>
      <c r="W62" s="96"/>
      <c r="X62" s="97"/>
      <c r="Y62" s="97"/>
      <c r="Z62" s="97"/>
      <c r="AA62" s="97"/>
      <c r="AD62" s="97"/>
      <c r="AE62" s="100"/>
      <c r="AF62" s="100"/>
      <c r="AG62" s="100"/>
      <c r="AH62" s="100"/>
      <c r="AI62" s="100"/>
      <c r="AJ62" s="100"/>
      <c r="AK62" s="100"/>
      <c r="AL62" s="100"/>
      <c r="AM62" s="100"/>
      <c r="AN62" s="100"/>
      <c r="AO62" s="100"/>
      <c r="AP62" s="100"/>
      <c r="AQ62" s="100"/>
      <c r="AR62" s="100"/>
      <c r="AS62" s="100"/>
      <c r="AT62" s="100"/>
      <c r="AU62" s="100"/>
      <c r="AV62" s="100"/>
      <c r="AW62" s="100"/>
      <c r="AX62" s="100"/>
    </row>
    <row r="63" spans="1:53" ht="15" customHeight="1" x14ac:dyDescent="0.25">
      <c r="B63" s="261"/>
      <c r="C63" s="261"/>
      <c r="D63" s="261"/>
      <c r="E63" s="261"/>
      <c r="F63" s="262"/>
      <c r="G63" s="262"/>
      <c r="K63" s="83"/>
      <c r="W63" s="96"/>
      <c r="X63" s="97"/>
      <c r="Y63" s="97"/>
      <c r="Z63" s="97"/>
      <c r="AA63" s="97"/>
      <c r="AD63" s="97"/>
    </row>
    <row r="64" spans="1:53" ht="15.75" thickBot="1" x14ac:dyDescent="0.3">
      <c r="B64" s="261"/>
      <c r="C64" s="261"/>
      <c r="D64" s="337"/>
      <c r="E64" s="338"/>
      <c r="F64" s="325"/>
      <c r="G64" s="325"/>
      <c r="H64" s="328"/>
      <c r="I64" s="329"/>
      <c r="J64" s="327"/>
      <c r="K64" s="328"/>
      <c r="L64" s="328"/>
      <c r="M64" s="329"/>
      <c r="N64" s="331"/>
      <c r="O64" s="328"/>
      <c r="P64" s="343"/>
      <c r="Q64" s="329"/>
      <c r="R64" s="327"/>
      <c r="W64" s="99"/>
      <c r="X64" s="100"/>
      <c r="Y64" s="100"/>
      <c r="Z64" s="100"/>
      <c r="AA64" s="100"/>
      <c r="AD64" s="100"/>
    </row>
    <row r="65" spans="2:53" ht="15.75" thickBot="1" x14ac:dyDescent="0.3">
      <c r="B65" s="259"/>
      <c r="C65" s="260"/>
      <c r="D65" s="324"/>
      <c r="E65" s="327"/>
      <c r="F65" s="326"/>
      <c r="G65" s="327"/>
      <c r="H65" s="328"/>
      <c r="I65" s="329"/>
      <c r="J65" s="328"/>
      <c r="K65" s="328"/>
      <c r="L65" s="328"/>
      <c r="M65" s="328"/>
      <c r="N65" s="332"/>
      <c r="O65" s="330"/>
      <c r="P65" s="328"/>
      <c r="Q65" s="343"/>
      <c r="R65" s="329"/>
      <c r="S65" s="335"/>
      <c r="AC65" s="84"/>
      <c r="AD65" s="99"/>
    </row>
    <row r="66" spans="2:53" ht="15" customHeight="1" x14ac:dyDescent="0.25">
      <c r="B66" s="263"/>
      <c r="C66" s="263"/>
      <c r="D66" s="263"/>
      <c r="E66" s="340"/>
      <c r="F66" s="341"/>
      <c r="G66" s="342"/>
      <c r="H66" s="334"/>
      <c r="K66" s="83"/>
      <c r="M66" s="333"/>
      <c r="O66" s="334"/>
      <c r="P66" s="334"/>
      <c r="Q66" s="334"/>
      <c r="R66" s="334"/>
      <c r="AC66" s="6"/>
      <c r="AD66" s="6"/>
      <c r="AE66" s="6"/>
      <c r="AF66" s="6"/>
      <c r="AG66" s="7"/>
      <c r="AH66" s="24"/>
      <c r="AI66" s="24"/>
      <c r="AJ66" s="24"/>
      <c r="AK66" s="7"/>
      <c r="AM66"/>
      <c r="AN66"/>
      <c r="AO66"/>
      <c r="AP66"/>
      <c r="AQ66"/>
      <c r="AS66" s="7"/>
      <c r="AT66" s="7"/>
      <c r="AU66" s="7"/>
      <c r="AV66" s="7"/>
      <c r="AW66" s="7"/>
      <c r="BA66" s="5"/>
    </row>
    <row r="67" spans="2:53" ht="15" customHeight="1" x14ac:dyDescent="0.25">
      <c r="B67" s="263"/>
      <c r="C67" s="263"/>
      <c r="D67" s="263"/>
      <c r="E67" s="339"/>
      <c r="F67" s="341"/>
      <c r="G67" s="342"/>
      <c r="K67"/>
      <c r="L67" s="93"/>
      <c r="O67" s="336"/>
      <c r="AA67" s="6"/>
      <c r="AB67" s="6"/>
      <c r="AC67" s="6"/>
      <c r="AD67" s="6"/>
      <c r="AE67" s="6"/>
      <c r="AF67" s="6"/>
      <c r="AG67" s="7"/>
      <c r="AH67" s="24"/>
      <c r="AI67" s="24"/>
      <c r="AJ67" s="24"/>
      <c r="AK67" s="7"/>
      <c r="AM67"/>
      <c r="AN67"/>
      <c r="AO67"/>
      <c r="AP67"/>
      <c r="AQ67"/>
      <c r="AS67" s="7"/>
      <c r="AT67" s="7"/>
      <c r="AU67" s="7"/>
      <c r="AV67" s="7"/>
      <c r="AW67" s="7"/>
      <c r="BA67" s="5"/>
    </row>
    <row r="68" spans="2:53" ht="15" customHeight="1" x14ac:dyDescent="0.25">
      <c r="B68" s="263"/>
      <c r="C68" s="263"/>
      <c r="D68" s="263"/>
      <c r="E68" s="263"/>
      <c r="F68" s="263"/>
      <c r="G68" s="339"/>
      <c r="O68" s="334"/>
      <c r="AA68" s="6"/>
      <c r="AB68" s="92"/>
    </row>
    <row r="69" spans="2:53" ht="15" customHeight="1" x14ac:dyDescent="0.25">
      <c r="AA69" s="93"/>
      <c r="AB69" s="6"/>
      <c r="AC69" s="6"/>
      <c r="AD69" s="6"/>
      <c r="AE69" s="6"/>
      <c r="AF69" s="6"/>
      <c r="AG69" s="6"/>
      <c r="AH69" s="6"/>
      <c r="AI69" s="6"/>
      <c r="AJ69" s="6"/>
    </row>
    <row r="70" spans="2:53" x14ac:dyDescent="0.25">
      <c r="AA70" s="6"/>
      <c r="AB70" s="93"/>
      <c r="AC70" s="93"/>
      <c r="AD70" s="6"/>
      <c r="AE70" s="6"/>
      <c r="AF70" s="6"/>
      <c r="AG70" s="6"/>
      <c r="AH70" s="6"/>
      <c r="AI70" s="6"/>
      <c r="AJ70" s="6"/>
    </row>
    <row r="71" spans="2:53" x14ac:dyDescent="0.25">
      <c r="AA71" s="93"/>
      <c r="AB71" s="6"/>
      <c r="AC71" s="6"/>
      <c r="AD71" s="6"/>
      <c r="AE71" s="6"/>
      <c r="AF71" s="6"/>
      <c r="AG71" s="6"/>
      <c r="AH71" s="6"/>
      <c r="AI71" s="6"/>
      <c r="AJ71" s="6"/>
    </row>
    <row r="72" spans="2:53" x14ac:dyDescent="0.25">
      <c r="AA72" s="93"/>
      <c r="AB72" s="6"/>
      <c r="AC72" s="6"/>
      <c r="AD72" s="6"/>
      <c r="AE72" s="6"/>
      <c r="AF72" s="6"/>
      <c r="AG72" s="6"/>
      <c r="AH72" s="6"/>
      <c r="AI72" s="6"/>
      <c r="AJ72" s="6"/>
    </row>
    <row r="73" spans="2:53" x14ac:dyDescent="0.25">
      <c r="AA73" s="6"/>
      <c r="AB73" s="93"/>
      <c r="AC73" s="93"/>
      <c r="AD73" s="6"/>
      <c r="AE73" s="6"/>
      <c r="AF73" s="6"/>
      <c r="AG73" s="6"/>
      <c r="AH73" s="6"/>
      <c r="AI73" s="6"/>
      <c r="AJ73" s="6"/>
      <c r="AK73" s="6"/>
    </row>
    <row r="74" spans="2:53" x14ac:dyDescent="0.25">
      <c r="AA74" s="93"/>
      <c r="AB74" s="6"/>
      <c r="AC74" s="6"/>
      <c r="AD74" s="6"/>
      <c r="AE74" s="6"/>
      <c r="AF74" s="6"/>
      <c r="AG74" s="6"/>
      <c r="AH74" s="6"/>
      <c r="AI74" s="6"/>
      <c r="AJ74" s="6"/>
    </row>
    <row r="75" spans="2:53" x14ac:dyDescent="0.25">
      <c r="AA75" s="6"/>
      <c r="AB75" s="93"/>
      <c r="AC75" s="93"/>
      <c r="AD75" s="6"/>
      <c r="AE75" s="6"/>
      <c r="AF75" s="6"/>
      <c r="AG75" s="6"/>
      <c r="AH75" s="6"/>
      <c r="AI75" s="6"/>
      <c r="AJ75" s="6"/>
    </row>
    <row r="76" spans="2:53" x14ac:dyDescent="0.25">
      <c r="AA76" s="93"/>
      <c r="AB76" s="6"/>
      <c r="AC76" s="6"/>
      <c r="AD76" s="6"/>
      <c r="AE76" s="6"/>
      <c r="AF76" s="6"/>
      <c r="AG76" s="6"/>
    </row>
  </sheetData>
  <sheetProtection password="D19B" sheet="1" objects="1" scenarios="1" formatCells="0" formatColumns="0" formatRows="0"/>
  <mergeCells count="71">
    <mergeCell ref="B4:E4"/>
    <mergeCell ref="F4:J4"/>
    <mergeCell ref="L4:P4"/>
    <mergeCell ref="Q4:V4"/>
    <mergeCell ref="B1:AW1"/>
    <mergeCell ref="B3:E3"/>
    <mergeCell ref="F3:J3"/>
    <mergeCell ref="L3:P3"/>
    <mergeCell ref="Q3:V3"/>
    <mergeCell ref="B10:E10"/>
    <mergeCell ref="F10:H10"/>
    <mergeCell ref="L10:R10"/>
    <mergeCell ref="B5:E5"/>
    <mergeCell ref="F5:J5"/>
    <mergeCell ref="L5:P5"/>
    <mergeCell ref="Q5:V5"/>
    <mergeCell ref="L6:P6"/>
    <mergeCell ref="Q6:V6"/>
    <mergeCell ref="B7:E7"/>
    <mergeCell ref="F7:J7"/>
    <mergeCell ref="B8:E8"/>
    <mergeCell ref="F8:J8"/>
    <mergeCell ref="L9:R9"/>
    <mergeCell ref="D22:G22"/>
    <mergeCell ref="B11:E11"/>
    <mergeCell ref="F11:H11"/>
    <mergeCell ref="B12:E12"/>
    <mergeCell ref="F12:J12"/>
    <mergeCell ref="V12:AG12"/>
    <mergeCell ref="C14:H14"/>
    <mergeCell ref="I14:J14"/>
    <mergeCell ref="C18:G18"/>
    <mergeCell ref="D21:G21"/>
    <mergeCell ref="P12:R12"/>
    <mergeCell ref="S12:T12"/>
    <mergeCell ref="D34:G34"/>
    <mergeCell ref="D23:G23"/>
    <mergeCell ref="D24:G24"/>
    <mergeCell ref="D25:G25"/>
    <mergeCell ref="D26:G26"/>
    <mergeCell ref="D27:G27"/>
    <mergeCell ref="D28:G28"/>
    <mergeCell ref="D29:G29"/>
    <mergeCell ref="D30:G30"/>
    <mergeCell ref="D31:G31"/>
    <mergeCell ref="D32:G32"/>
    <mergeCell ref="D33:G33"/>
    <mergeCell ref="D46:G46"/>
    <mergeCell ref="D35:G35"/>
    <mergeCell ref="D36:G36"/>
    <mergeCell ref="D37:G37"/>
    <mergeCell ref="D38:G38"/>
    <mergeCell ref="D39:G39"/>
    <mergeCell ref="D40:G40"/>
    <mergeCell ref="D41:G41"/>
    <mergeCell ref="D42:G42"/>
    <mergeCell ref="D43:G43"/>
    <mergeCell ref="D44:G44"/>
    <mergeCell ref="D45:G45"/>
    <mergeCell ref="C60:E60"/>
    <mergeCell ref="D47:G47"/>
    <mergeCell ref="D48:G48"/>
    <mergeCell ref="D49:G49"/>
    <mergeCell ref="D50:G50"/>
    <mergeCell ref="B53:E53"/>
    <mergeCell ref="C54:E54"/>
    <mergeCell ref="C55:E55"/>
    <mergeCell ref="C56:E56"/>
    <mergeCell ref="C57:E57"/>
    <mergeCell ref="C58:E58"/>
    <mergeCell ref="C59:E59"/>
  </mergeCells>
  <conditionalFormatting sqref="K21:K50">
    <cfRule type="cellIs" dxfId="45" priority="9" stopIfTrue="1" operator="greaterThan">
      <formula>5</formula>
    </cfRule>
  </conditionalFormatting>
  <conditionalFormatting sqref="AN21:AQ50">
    <cfRule type="cellIs" dxfId="44" priority="1" stopIfTrue="1" operator="equal">
      <formula>"No"</formula>
    </cfRule>
    <cfRule type="cellIs" dxfId="43" priority="2" stopIfTrue="1" operator="equal">
      <formula>"Yes"</formula>
    </cfRule>
  </conditionalFormatting>
  <conditionalFormatting sqref="AT21:AT50">
    <cfRule type="cellIs" dxfId="42" priority="16" stopIfTrue="1" operator="equal">
      <formula>"No"</formula>
    </cfRule>
    <cfRule type="cellIs" dxfId="41" priority="17" stopIfTrue="1" operator="equal">
      <formula>"Yes"</formula>
    </cfRule>
  </conditionalFormatting>
  <conditionalFormatting sqref="AU21:AU50">
    <cfRule type="cellIs" dxfId="40" priority="11" stopIfTrue="1" operator="equal">
      <formula>"NO"</formula>
    </cfRule>
    <cfRule type="cellIs" dxfId="39" priority="12" stopIfTrue="1" operator="equal">
      <formula>"YES"</formula>
    </cfRule>
  </conditionalFormatting>
  <pageMargins left="0.7" right="0.7" top="0.75" bottom="0.75" header="0.3" footer="0.3"/>
  <pageSetup paperSize="123" orientation="landscape" r:id="rId1"/>
  <headerFooter>
    <oddFooter>&amp;L_x000D_&amp;1#&amp;"Aptos"&amp;12&amp;K000000 Confidential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8129" r:id="rId4" name="Button 1">
              <controlPr defaultSize="0" print="0" autoFill="0" autoPict="0" macro="[0]!Process2">
                <anchor moveWithCells="1" sizeWithCells="1">
                  <from>
                    <xdr:col>4</xdr:col>
                    <xdr:colOff>104775</xdr:colOff>
                    <xdr:row>21</xdr:row>
                    <xdr:rowOff>0</xdr:rowOff>
                  </from>
                  <to>
                    <xdr:col>6</xdr:col>
                    <xdr:colOff>276225</xdr:colOff>
                    <xdr:row>22</xdr:row>
                    <xdr:rowOff>0</xdr:rowOff>
                  </to>
                </anchor>
              </controlPr>
            </control>
          </mc:Choice>
        </mc:AlternateContent>
        <mc:AlternateContent xmlns:mc="http://schemas.openxmlformats.org/markup-compatibility/2006">
          <mc:Choice Requires="x14">
            <control shapeId="48130" r:id="rId5" name="Button 2">
              <controlPr defaultSize="0" print="0" autoFill="0" autoPict="0" macro="[0]!Process1">
                <anchor moveWithCells="1" sizeWithCells="1">
                  <from>
                    <xdr:col>4</xdr:col>
                    <xdr:colOff>104775</xdr:colOff>
                    <xdr:row>20</xdr:row>
                    <xdr:rowOff>0</xdr:rowOff>
                  </from>
                  <to>
                    <xdr:col>6</xdr:col>
                    <xdr:colOff>276225</xdr:colOff>
                    <xdr:row>21</xdr:row>
                    <xdr:rowOff>0</xdr:rowOff>
                  </to>
                </anchor>
              </controlPr>
            </control>
          </mc:Choice>
        </mc:AlternateContent>
        <mc:AlternateContent xmlns:mc="http://schemas.openxmlformats.org/markup-compatibility/2006">
          <mc:Choice Requires="x14">
            <control shapeId="48131" r:id="rId6" name="Button 3">
              <controlPr defaultSize="0" print="0" autoFill="0" autoPict="0" macro="[0]!Process7">
                <anchor moveWithCells="1" sizeWithCells="1">
                  <from>
                    <xdr:col>4</xdr:col>
                    <xdr:colOff>123825</xdr:colOff>
                    <xdr:row>26</xdr:row>
                    <xdr:rowOff>9525</xdr:rowOff>
                  </from>
                  <to>
                    <xdr:col>6</xdr:col>
                    <xdr:colOff>285750</xdr:colOff>
                    <xdr:row>27</xdr:row>
                    <xdr:rowOff>0</xdr:rowOff>
                  </to>
                </anchor>
              </controlPr>
            </control>
          </mc:Choice>
        </mc:AlternateContent>
        <mc:AlternateContent xmlns:mc="http://schemas.openxmlformats.org/markup-compatibility/2006">
          <mc:Choice Requires="x14">
            <control shapeId="48132" r:id="rId7" name="Button 4">
              <controlPr defaultSize="0" print="0" autoFill="0" autoPict="0" macro="[0]!Process3">
                <anchor moveWithCells="1" sizeWithCells="1">
                  <from>
                    <xdr:col>4</xdr:col>
                    <xdr:colOff>114300</xdr:colOff>
                    <xdr:row>22</xdr:row>
                    <xdr:rowOff>0</xdr:rowOff>
                  </from>
                  <to>
                    <xdr:col>6</xdr:col>
                    <xdr:colOff>276225</xdr:colOff>
                    <xdr:row>23</xdr:row>
                    <xdr:rowOff>0</xdr:rowOff>
                  </to>
                </anchor>
              </controlPr>
            </control>
          </mc:Choice>
        </mc:AlternateContent>
        <mc:AlternateContent xmlns:mc="http://schemas.openxmlformats.org/markup-compatibility/2006">
          <mc:Choice Requires="x14">
            <control shapeId="48133" r:id="rId8" name="Button 5">
              <controlPr defaultSize="0" print="0" autoFill="0" autoPict="0" macro="[0]!Process4">
                <anchor moveWithCells="1" sizeWithCells="1">
                  <from>
                    <xdr:col>4</xdr:col>
                    <xdr:colOff>114300</xdr:colOff>
                    <xdr:row>23</xdr:row>
                    <xdr:rowOff>0</xdr:rowOff>
                  </from>
                  <to>
                    <xdr:col>6</xdr:col>
                    <xdr:colOff>276225</xdr:colOff>
                    <xdr:row>24</xdr:row>
                    <xdr:rowOff>0</xdr:rowOff>
                  </to>
                </anchor>
              </controlPr>
            </control>
          </mc:Choice>
        </mc:AlternateContent>
        <mc:AlternateContent xmlns:mc="http://schemas.openxmlformats.org/markup-compatibility/2006">
          <mc:Choice Requires="x14">
            <control shapeId="48134" r:id="rId9" name="Button 6">
              <controlPr defaultSize="0" print="0" autoFill="0" autoPict="0" macro="[0]!Process5">
                <anchor moveWithCells="1" sizeWithCells="1">
                  <from>
                    <xdr:col>4</xdr:col>
                    <xdr:colOff>114300</xdr:colOff>
                    <xdr:row>24</xdr:row>
                    <xdr:rowOff>9525</xdr:rowOff>
                  </from>
                  <to>
                    <xdr:col>7</xdr:col>
                    <xdr:colOff>0</xdr:colOff>
                    <xdr:row>25</xdr:row>
                    <xdr:rowOff>0</xdr:rowOff>
                  </to>
                </anchor>
              </controlPr>
            </control>
          </mc:Choice>
        </mc:AlternateContent>
        <mc:AlternateContent xmlns:mc="http://schemas.openxmlformats.org/markup-compatibility/2006">
          <mc:Choice Requires="x14">
            <control shapeId="48135" r:id="rId10" name="Button 7">
              <controlPr defaultSize="0" print="0" autoFill="0" autoPict="0" macro="[0]!Process6">
                <anchor moveWithCells="1" sizeWithCells="1">
                  <from>
                    <xdr:col>4</xdr:col>
                    <xdr:colOff>123825</xdr:colOff>
                    <xdr:row>25</xdr:row>
                    <xdr:rowOff>0</xdr:rowOff>
                  </from>
                  <to>
                    <xdr:col>7</xdr:col>
                    <xdr:colOff>0</xdr:colOff>
                    <xdr:row>26</xdr:row>
                    <xdr:rowOff>0</xdr:rowOff>
                  </to>
                </anchor>
              </controlPr>
            </control>
          </mc:Choice>
        </mc:AlternateContent>
        <mc:AlternateContent xmlns:mc="http://schemas.openxmlformats.org/markup-compatibility/2006">
          <mc:Choice Requires="x14">
            <control shapeId="48136" r:id="rId11" name="Button 8">
              <controlPr defaultSize="0" print="0" autoFill="0" autoPict="0" macro="[0]!Process8">
                <anchor moveWithCells="1" sizeWithCells="1">
                  <from>
                    <xdr:col>4</xdr:col>
                    <xdr:colOff>123825</xdr:colOff>
                    <xdr:row>27</xdr:row>
                    <xdr:rowOff>0</xdr:rowOff>
                  </from>
                  <to>
                    <xdr:col>7</xdr:col>
                    <xdr:colOff>9525</xdr:colOff>
                    <xdr:row>27</xdr:row>
                    <xdr:rowOff>314325</xdr:rowOff>
                  </to>
                </anchor>
              </controlPr>
            </control>
          </mc:Choice>
        </mc:AlternateContent>
        <mc:AlternateContent xmlns:mc="http://schemas.openxmlformats.org/markup-compatibility/2006">
          <mc:Choice Requires="x14">
            <control shapeId="48137" r:id="rId12" name="Button 9">
              <controlPr defaultSize="0" print="0" autoFill="0" autoPict="0" macro="[0]!Process9">
                <anchor moveWithCells="1" sizeWithCells="1">
                  <from>
                    <xdr:col>4</xdr:col>
                    <xdr:colOff>123825</xdr:colOff>
                    <xdr:row>27</xdr:row>
                    <xdr:rowOff>314325</xdr:rowOff>
                  </from>
                  <to>
                    <xdr:col>7</xdr:col>
                    <xdr:colOff>9525</xdr:colOff>
                    <xdr:row>28</xdr:row>
                    <xdr:rowOff>314325</xdr:rowOff>
                  </to>
                </anchor>
              </controlPr>
            </control>
          </mc:Choice>
        </mc:AlternateContent>
        <mc:AlternateContent xmlns:mc="http://schemas.openxmlformats.org/markup-compatibility/2006">
          <mc:Choice Requires="x14">
            <control shapeId="48138" r:id="rId13" name="Button 10">
              <controlPr defaultSize="0" print="0" autoFill="0" autoPict="0" macro="[0]!Process10">
                <anchor moveWithCells="1" sizeWithCells="1">
                  <from>
                    <xdr:col>4</xdr:col>
                    <xdr:colOff>114300</xdr:colOff>
                    <xdr:row>29</xdr:row>
                    <xdr:rowOff>0</xdr:rowOff>
                  </from>
                  <to>
                    <xdr:col>7</xdr:col>
                    <xdr:colOff>0</xdr:colOff>
                    <xdr:row>30</xdr:row>
                    <xdr:rowOff>0</xdr:rowOff>
                  </to>
                </anchor>
              </controlPr>
            </control>
          </mc:Choice>
        </mc:AlternateContent>
        <mc:AlternateContent xmlns:mc="http://schemas.openxmlformats.org/markup-compatibility/2006">
          <mc:Choice Requires="x14">
            <control shapeId="48139" r:id="rId14" name="Button 11">
              <controlPr defaultSize="0" print="0" autoFill="0" autoPict="0" macro="[0]!Process11">
                <anchor moveWithCells="1" sizeWithCells="1">
                  <from>
                    <xdr:col>4</xdr:col>
                    <xdr:colOff>114300</xdr:colOff>
                    <xdr:row>30</xdr:row>
                    <xdr:rowOff>0</xdr:rowOff>
                  </from>
                  <to>
                    <xdr:col>7</xdr:col>
                    <xdr:colOff>0</xdr:colOff>
                    <xdr:row>31</xdr:row>
                    <xdr:rowOff>0</xdr:rowOff>
                  </to>
                </anchor>
              </controlPr>
            </control>
          </mc:Choice>
        </mc:AlternateContent>
        <mc:AlternateContent xmlns:mc="http://schemas.openxmlformats.org/markup-compatibility/2006">
          <mc:Choice Requires="x14">
            <control shapeId="48140" r:id="rId15" name="Button 12">
              <controlPr defaultSize="0" print="0" autoFill="0" autoPict="0" macro="[0]!Process12">
                <anchor moveWithCells="1" sizeWithCells="1">
                  <from>
                    <xdr:col>4</xdr:col>
                    <xdr:colOff>114300</xdr:colOff>
                    <xdr:row>31</xdr:row>
                    <xdr:rowOff>9525</xdr:rowOff>
                  </from>
                  <to>
                    <xdr:col>7</xdr:col>
                    <xdr:colOff>9525</xdr:colOff>
                    <xdr:row>32</xdr:row>
                    <xdr:rowOff>0</xdr:rowOff>
                  </to>
                </anchor>
              </controlPr>
            </control>
          </mc:Choice>
        </mc:AlternateContent>
        <mc:AlternateContent xmlns:mc="http://schemas.openxmlformats.org/markup-compatibility/2006">
          <mc:Choice Requires="x14">
            <control shapeId="48141" r:id="rId16" name="Button 13">
              <controlPr defaultSize="0" print="0" autoFill="0" autoPict="0" macro="[0]!Process13">
                <anchor moveWithCells="1" sizeWithCells="1">
                  <from>
                    <xdr:col>4</xdr:col>
                    <xdr:colOff>114300</xdr:colOff>
                    <xdr:row>32</xdr:row>
                    <xdr:rowOff>9525</xdr:rowOff>
                  </from>
                  <to>
                    <xdr:col>7</xdr:col>
                    <xdr:colOff>0</xdr:colOff>
                    <xdr:row>33</xdr:row>
                    <xdr:rowOff>0</xdr:rowOff>
                  </to>
                </anchor>
              </controlPr>
            </control>
          </mc:Choice>
        </mc:AlternateContent>
        <mc:AlternateContent xmlns:mc="http://schemas.openxmlformats.org/markup-compatibility/2006">
          <mc:Choice Requires="x14">
            <control shapeId="48142" r:id="rId17" name="Button 14">
              <controlPr defaultSize="0" print="0" autoFill="0" autoPict="0" macro="[0]!Process14">
                <anchor moveWithCells="1" sizeWithCells="1">
                  <from>
                    <xdr:col>4</xdr:col>
                    <xdr:colOff>123825</xdr:colOff>
                    <xdr:row>33</xdr:row>
                    <xdr:rowOff>9525</xdr:rowOff>
                  </from>
                  <to>
                    <xdr:col>7</xdr:col>
                    <xdr:colOff>0</xdr:colOff>
                    <xdr:row>33</xdr:row>
                    <xdr:rowOff>304800</xdr:rowOff>
                  </to>
                </anchor>
              </controlPr>
            </control>
          </mc:Choice>
        </mc:AlternateContent>
        <mc:AlternateContent xmlns:mc="http://schemas.openxmlformats.org/markup-compatibility/2006">
          <mc:Choice Requires="x14">
            <control shapeId="48143" r:id="rId18" name="Button 15">
              <controlPr defaultSize="0" print="0" autoFill="0" autoPict="0" macro="[0]!Process15">
                <anchor moveWithCells="1" sizeWithCells="1">
                  <from>
                    <xdr:col>4</xdr:col>
                    <xdr:colOff>123825</xdr:colOff>
                    <xdr:row>33</xdr:row>
                    <xdr:rowOff>304800</xdr:rowOff>
                  </from>
                  <to>
                    <xdr:col>7</xdr:col>
                    <xdr:colOff>0</xdr:colOff>
                    <xdr:row>34</xdr:row>
                    <xdr:rowOff>295275</xdr:rowOff>
                  </to>
                </anchor>
              </controlPr>
            </control>
          </mc:Choice>
        </mc:AlternateContent>
        <mc:AlternateContent xmlns:mc="http://schemas.openxmlformats.org/markup-compatibility/2006">
          <mc:Choice Requires="x14">
            <control shapeId="48144" r:id="rId19" name="Button 16">
              <controlPr defaultSize="0" print="0" autoFill="0" autoPict="0" macro="[0]!Process16">
                <anchor moveWithCells="1" sizeWithCells="1">
                  <from>
                    <xdr:col>4</xdr:col>
                    <xdr:colOff>123825</xdr:colOff>
                    <xdr:row>34</xdr:row>
                    <xdr:rowOff>304800</xdr:rowOff>
                  </from>
                  <to>
                    <xdr:col>6</xdr:col>
                    <xdr:colOff>276225</xdr:colOff>
                    <xdr:row>35</xdr:row>
                    <xdr:rowOff>304800</xdr:rowOff>
                  </to>
                </anchor>
              </controlPr>
            </control>
          </mc:Choice>
        </mc:AlternateContent>
        <mc:AlternateContent xmlns:mc="http://schemas.openxmlformats.org/markup-compatibility/2006">
          <mc:Choice Requires="x14">
            <control shapeId="48145" r:id="rId20" name="Button 17">
              <controlPr defaultSize="0" print="0" autoFill="0" autoPict="0" macro="[0]!Process17">
                <anchor moveWithCells="1" sizeWithCells="1">
                  <from>
                    <xdr:col>4</xdr:col>
                    <xdr:colOff>123825</xdr:colOff>
                    <xdr:row>36</xdr:row>
                    <xdr:rowOff>9525</xdr:rowOff>
                  </from>
                  <to>
                    <xdr:col>7</xdr:col>
                    <xdr:colOff>0</xdr:colOff>
                    <xdr:row>37</xdr:row>
                    <xdr:rowOff>0</xdr:rowOff>
                  </to>
                </anchor>
              </controlPr>
            </control>
          </mc:Choice>
        </mc:AlternateContent>
        <mc:AlternateContent xmlns:mc="http://schemas.openxmlformats.org/markup-compatibility/2006">
          <mc:Choice Requires="x14">
            <control shapeId="48146" r:id="rId21" name="Button 18">
              <controlPr defaultSize="0" print="0" autoFill="0" autoPict="0" macro="[0]!Process18">
                <anchor moveWithCells="1" sizeWithCells="1">
                  <from>
                    <xdr:col>4</xdr:col>
                    <xdr:colOff>133350</xdr:colOff>
                    <xdr:row>37</xdr:row>
                    <xdr:rowOff>9525</xdr:rowOff>
                  </from>
                  <to>
                    <xdr:col>7</xdr:col>
                    <xdr:colOff>9525</xdr:colOff>
                    <xdr:row>37</xdr:row>
                    <xdr:rowOff>304800</xdr:rowOff>
                  </to>
                </anchor>
              </controlPr>
            </control>
          </mc:Choice>
        </mc:AlternateContent>
        <mc:AlternateContent xmlns:mc="http://schemas.openxmlformats.org/markup-compatibility/2006">
          <mc:Choice Requires="x14">
            <control shapeId="48147" r:id="rId22" name="Button 19">
              <controlPr defaultSize="0" print="0" autoFill="0" autoPict="0" macro="[0]!Process19">
                <anchor moveWithCells="1" sizeWithCells="1">
                  <from>
                    <xdr:col>4</xdr:col>
                    <xdr:colOff>133350</xdr:colOff>
                    <xdr:row>37</xdr:row>
                    <xdr:rowOff>314325</xdr:rowOff>
                  </from>
                  <to>
                    <xdr:col>7</xdr:col>
                    <xdr:colOff>19050</xdr:colOff>
                    <xdr:row>39</xdr:row>
                    <xdr:rowOff>0</xdr:rowOff>
                  </to>
                </anchor>
              </controlPr>
            </control>
          </mc:Choice>
        </mc:AlternateContent>
        <mc:AlternateContent xmlns:mc="http://schemas.openxmlformats.org/markup-compatibility/2006">
          <mc:Choice Requires="x14">
            <control shapeId="48148" r:id="rId23" name="Button 20">
              <controlPr defaultSize="0" print="0" autoFill="0" autoPict="0" macro="[0]!Process20">
                <anchor moveWithCells="1" sizeWithCells="1">
                  <from>
                    <xdr:col>4</xdr:col>
                    <xdr:colOff>142875</xdr:colOff>
                    <xdr:row>39</xdr:row>
                    <xdr:rowOff>0</xdr:rowOff>
                  </from>
                  <to>
                    <xdr:col>7</xdr:col>
                    <xdr:colOff>19050</xdr:colOff>
                    <xdr:row>40</xdr:row>
                    <xdr:rowOff>0</xdr:rowOff>
                  </to>
                </anchor>
              </controlPr>
            </control>
          </mc:Choice>
        </mc:AlternateContent>
        <mc:AlternateContent xmlns:mc="http://schemas.openxmlformats.org/markup-compatibility/2006">
          <mc:Choice Requires="x14">
            <control shapeId="48149" r:id="rId24" name="Button 21">
              <controlPr defaultSize="0" print="0" autoFill="0" autoPict="0" macro="[0]!Process21">
                <anchor moveWithCells="1" sizeWithCells="1">
                  <from>
                    <xdr:col>4</xdr:col>
                    <xdr:colOff>142875</xdr:colOff>
                    <xdr:row>40</xdr:row>
                    <xdr:rowOff>0</xdr:rowOff>
                  </from>
                  <to>
                    <xdr:col>7</xdr:col>
                    <xdr:colOff>19050</xdr:colOff>
                    <xdr:row>41</xdr:row>
                    <xdr:rowOff>0</xdr:rowOff>
                  </to>
                </anchor>
              </controlPr>
            </control>
          </mc:Choice>
        </mc:AlternateContent>
        <mc:AlternateContent xmlns:mc="http://schemas.openxmlformats.org/markup-compatibility/2006">
          <mc:Choice Requires="x14">
            <control shapeId="48150" r:id="rId25" name="Button 22">
              <controlPr defaultSize="0" print="0" autoFill="0" autoPict="0" macro="[0]!Process22">
                <anchor moveWithCells="1" sizeWithCells="1">
                  <from>
                    <xdr:col>4</xdr:col>
                    <xdr:colOff>152400</xdr:colOff>
                    <xdr:row>40</xdr:row>
                    <xdr:rowOff>304800</xdr:rowOff>
                  </from>
                  <to>
                    <xdr:col>7</xdr:col>
                    <xdr:colOff>19050</xdr:colOff>
                    <xdr:row>41</xdr:row>
                    <xdr:rowOff>304800</xdr:rowOff>
                  </to>
                </anchor>
              </controlPr>
            </control>
          </mc:Choice>
        </mc:AlternateContent>
        <mc:AlternateContent xmlns:mc="http://schemas.openxmlformats.org/markup-compatibility/2006">
          <mc:Choice Requires="x14">
            <control shapeId="48151" r:id="rId26" name="Button 23">
              <controlPr defaultSize="0" print="0" autoFill="0" autoPict="0" macro="[0]!Process23">
                <anchor moveWithCells="1" sizeWithCells="1">
                  <from>
                    <xdr:col>4</xdr:col>
                    <xdr:colOff>152400</xdr:colOff>
                    <xdr:row>42</xdr:row>
                    <xdr:rowOff>0</xdr:rowOff>
                  </from>
                  <to>
                    <xdr:col>7</xdr:col>
                    <xdr:colOff>19050</xdr:colOff>
                    <xdr:row>42</xdr:row>
                    <xdr:rowOff>304800</xdr:rowOff>
                  </to>
                </anchor>
              </controlPr>
            </control>
          </mc:Choice>
        </mc:AlternateContent>
        <mc:AlternateContent xmlns:mc="http://schemas.openxmlformats.org/markup-compatibility/2006">
          <mc:Choice Requires="x14">
            <control shapeId="48152" r:id="rId27" name="Button 24">
              <controlPr defaultSize="0" print="0" autoFill="0" autoPict="0" macro="[0]!Process24">
                <anchor moveWithCells="1" sizeWithCells="1">
                  <from>
                    <xdr:col>4</xdr:col>
                    <xdr:colOff>142875</xdr:colOff>
                    <xdr:row>43</xdr:row>
                    <xdr:rowOff>0</xdr:rowOff>
                  </from>
                  <to>
                    <xdr:col>7</xdr:col>
                    <xdr:colOff>19050</xdr:colOff>
                    <xdr:row>43</xdr:row>
                    <xdr:rowOff>304800</xdr:rowOff>
                  </to>
                </anchor>
              </controlPr>
            </control>
          </mc:Choice>
        </mc:AlternateContent>
        <mc:AlternateContent xmlns:mc="http://schemas.openxmlformats.org/markup-compatibility/2006">
          <mc:Choice Requires="x14">
            <control shapeId="48153" r:id="rId28" name="Button 25">
              <controlPr defaultSize="0" print="0" autoFill="0" autoPict="0" macro="[0]!Process25">
                <anchor moveWithCells="1" sizeWithCells="1">
                  <from>
                    <xdr:col>4</xdr:col>
                    <xdr:colOff>142875</xdr:colOff>
                    <xdr:row>44</xdr:row>
                    <xdr:rowOff>0</xdr:rowOff>
                  </from>
                  <to>
                    <xdr:col>7</xdr:col>
                    <xdr:colOff>28575</xdr:colOff>
                    <xdr:row>45</xdr:row>
                    <xdr:rowOff>0</xdr:rowOff>
                  </to>
                </anchor>
              </controlPr>
            </control>
          </mc:Choice>
        </mc:AlternateContent>
        <mc:AlternateContent xmlns:mc="http://schemas.openxmlformats.org/markup-compatibility/2006">
          <mc:Choice Requires="x14">
            <control shapeId="48154" r:id="rId29" name="Button 26">
              <controlPr defaultSize="0" print="0" autoFill="0" autoPict="0" macro="[0]!Process26">
                <anchor moveWithCells="1" sizeWithCells="1">
                  <from>
                    <xdr:col>4</xdr:col>
                    <xdr:colOff>133350</xdr:colOff>
                    <xdr:row>45</xdr:row>
                    <xdr:rowOff>0</xdr:rowOff>
                  </from>
                  <to>
                    <xdr:col>7</xdr:col>
                    <xdr:colOff>28575</xdr:colOff>
                    <xdr:row>45</xdr:row>
                    <xdr:rowOff>304800</xdr:rowOff>
                  </to>
                </anchor>
              </controlPr>
            </control>
          </mc:Choice>
        </mc:AlternateContent>
        <mc:AlternateContent xmlns:mc="http://schemas.openxmlformats.org/markup-compatibility/2006">
          <mc:Choice Requires="x14">
            <control shapeId="48155" r:id="rId30" name="Button 27">
              <controlPr defaultSize="0" print="0" autoFill="0" autoPict="0" macro="[0]!Process27">
                <anchor moveWithCells="1" sizeWithCells="1">
                  <from>
                    <xdr:col>4</xdr:col>
                    <xdr:colOff>133350</xdr:colOff>
                    <xdr:row>46</xdr:row>
                    <xdr:rowOff>0</xdr:rowOff>
                  </from>
                  <to>
                    <xdr:col>7</xdr:col>
                    <xdr:colOff>38100</xdr:colOff>
                    <xdr:row>46</xdr:row>
                    <xdr:rowOff>304800</xdr:rowOff>
                  </to>
                </anchor>
              </controlPr>
            </control>
          </mc:Choice>
        </mc:AlternateContent>
        <mc:AlternateContent xmlns:mc="http://schemas.openxmlformats.org/markup-compatibility/2006">
          <mc:Choice Requires="x14">
            <control shapeId="48156" r:id="rId31" name="Button 28">
              <controlPr defaultSize="0" print="0" autoFill="0" autoPict="0" macro="[0]!Process28">
                <anchor moveWithCells="1" sizeWithCells="1">
                  <from>
                    <xdr:col>4</xdr:col>
                    <xdr:colOff>133350</xdr:colOff>
                    <xdr:row>47</xdr:row>
                    <xdr:rowOff>0</xdr:rowOff>
                  </from>
                  <to>
                    <xdr:col>7</xdr:col>
                    <xdr:colOff>38100</xdr:colOff>
                    <xdr:row>48</xdr:row>
                    <xdr:rowOff>0</xdr:rowOff>
                  </to>
                </anchor>
              </controlPr>
            </control>
          </mc:Choice>
        </mc:AlternateContent>
        <mc:AlternateContent xmlns:mc="http://schemas.openxmlformats.org/markup-compatibility/2006">
          <mc:Choice Requires="x14">
            <control shapeId="48157" r:id="rId32" name="Button 29">
              <controlPr defaultSize="0" print="0" autoFill="0" autoPict="0" macro="[0]!Process29">
                <anchor moveWithCells="1" sizeWithCells="1">
                  <from>
                    <xdr:col>4</xdr:col>
                    <xdr:colOff>133350</xdr:colOff>
                    <xdr:row>47</xdr:row>
                    <xdr:rowOff>304800</xdr:rowOff>
                  </from>
                  <to>
                    <xdr:col>7</xdr:col>
                    <xdr:colOff>38100</xdr:colOff>
                    <xdr:row>48</xdr:row>
                    <xdr:rowOff>304800</xdr:rowOff>
                  </to>
                </anchor>
              </controlPr>
            </control>
          </mc:Choice>
        </mc:AlternateContent>
        <mc:AlternateContent xmlns:mc="http://schemas.openxmlformats.org/markup-compatibility/2006">
          <mc:Choice Requires="x14">
            <control shapeId="48158" r:id="rId33" name="Button 30">
              <controlPr defaultSize="0" print="0" autoFill="0" autoPict="0" macro="[0]!Process30">
                <anchor moveWithCells="1" sizeWithCells="1">
                  <from>
                    <xdr:col>4</xdr:col>
                    <xdr:colOff>133350</xdr:colOff>
                    <xdr:row>49</xdr:row>
                    <xdr:rowOff>0</xdr:rowOff>
                  </from>
                  <to>
                    <xdr:col>7</xdr:col>
                    <xdr:colOff>38100</xdr:colOff>
                    <xdr:row>50</xdr:row>
                    <xdr:rowOff>0</xdr:rowOff>
                  </to>
                </anchor>
              </controlPr>
            </control>
          </mc:Choice>
        </mc:AlternateContent>
        <mc:AlternateContent xmlns:mc="http://schemas.openxmlformats.org/markup-compatibility/2006">
          <mc:Choice Requires="x14">
            <control shapeId="48159" r:id="rId34" name="Button 31">
              <controlPr defaultSize="0" print="0" autoFill="0" autoPict="0" macro="[0]!ddddeeeee">
                <anchor moveWithCells="1" sizeWithCells="1">
                  <from>
                    <xdr:col>0</xdr:col>
                    <xdr:colOff>0</xdr:colOff>
                    <xdr:row>14</xdr:row>
                    <xdr:rowOff>47625</xdr:rowOff>
                  </from>
                  <to>
                    <xdr:col>3</xdr:col>
                    <xdr:colOff>485775</xdr:colOff>
                    <xdr:row>16</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88D809-4590-41D6-9D64-F83D771E6992}">
  <sheetPr codeName="Sheet2"/>
  <dimension ref="A1:SC69"/>
  <sheetViews>
    <sheetView workbookViewId="0"/>
  </sheetViews>
  <sheetFormatPr defaultRowHeight="15" x14ac:dyDescent="0.25"/>
  <cols>
    <col min="1" max="1" width="22.7109375" customWidth="1"/>
    <col min="2" max="2" width="28.140625" customWidth="1"/>
    <col min="3" max="3" width="4.5703125" style="6" customWidth="1"/>
    <col min="4" max="4" width="23.5703125" style="6" customWidth="1"/>
    <col min="5" max="5" width="5.28515625" style="83" customWidth="1"/>
    <col min="6" max="6" width="5.140625" style="6" customWidth="1"/>
    <col min="7" max="7" width="4.28515625" style="6" customWidth="1"/>
    <col min="8" max="8" width="7.85546875" style="6" customWidth="1"/>
    <col min="9" max="9" width="4.7109375" style="6" customWidth="1"/>
    <col min="10" max="10" width="5.5703125" style="6" customWidth="1"/>
    <col min="11" max="11" width="4.7109375" style="6" customWidth="1"/>
    <col min="12" max="12" width="7.5703125" style="6" customWidth="1"/>
    <col min="13" max="13" width="34.5703125" style="6" bestFit="1" customWidth="1"/>
    <col min="14" max="14" width="8.5703125" style="6" bestFit="1" customWidth="1"/>
    <col min="15" max="19" width="11.140625" style="6" customWidth="1"/>
    <col min="20" max="20" width="8" style="6" customWidth="1"/>
    <col min="21" max="21" width="10.5703125" style="6" customWidth="1"/>
    <col min="22" max="22" width="9.85546875" style="6" bestFit="1" customWidth="1"/>
    <col min="23" max="23" width="11.28515625" style="24" customWidth="1"/>
    <col min="24" max="24" width="8.28515625" style="24" bestFit="1" customWidth="1"/>
    <col min="25" max="25" width="7.7109375" style="24" customWidth="1"/>
    <col min="26" max="27" width="7.7109375" style="7" customWidth="1"/>
    <col min="28" max="28" width="9.7109375" customWidth="1"/>
    <col min="29" max="30" width="11.28515625" customWidth="1"/>
    <col min="31" max="31" width="12" customWidth="1"/>
    <col min="32" max="32" width="7.7109375" customWidth="1"/>
    <col min="33" max="33" width="12" customWidth="1"/>
    <col min="34" max="34" width="12" style="7" customWidth="1"/>
    <col min="35" max="35" width="16.42578125" style="7" bestFit="1" customWidth="1"/>
    <col min="36" max="36" width="9.7109375" style="7" customWidth="1"/>
    <col min="37" max="38" width="12" style="7" customWidth="1"/>
    <col min="39" max="39" width="7.7109375" customWidth="1"/>
    <col min="40" max="40" width="10.28515625" customWidth="1"/>
    <col min="41" max="41" width="10.5703125" customWidth="1"/>
    <col min="42" max="42" width="10.28515625" style="5" customWidth="1"/>
    <col min="43" max="43" width="11.28515625" bestFit="1" customWidth="1"/>
  </cols>
  <sheetData>
    <row r="1" spans="2:43" ht="39.75" customHeight="1" x14ac:dyDescent="0.3">
      <c r="C1" s="1365" t="s">
        <v>0</v>
      </c>
      <c r="D1" s="1365"/>
      <c r="E1" s="1365"/>
      <c r="F1" s="1365"/>
      <c r="G1" s="1365"/>
      <c r="H1" s="1365"/>
      <c r="I1" s="1365"/>
      <c r="J1" s="1365"/>
      <c r="K1" s="1365"/>
      <c r="L1" s="1365"/>
      <c r="M1" s="1365"/>
      <c r="N1" s="1365"/>
      <c r="O1" s="1365"/>
      <c r="P1" s="1365"/>
      <c r="Q1" s="1365"/>
      <c r="R1" s="1365"/>
      <c r="S1" s="1365"/>
      <c r="T1" s="1365"/>
      <c r="U1" s="1365"/>
      <c r="V1" s="1365"/>
      <c r="W1" s="1365"/>
      <c r="X1" s="1365"/>
      <c r="Y1" s="1365"/>
      <c r="Z1" s="1365"/>
      <c r="AA1" s="1365"/>
      <c r="AB1" s="1365"/>
      <c r="AC1" s="1365"/>
      <c r="AD1" s="1365"/>
      <c r="AE1" s="1365"/>
      <c r="AF1" s="1365"/>
      <c r="AG1" s="1365"/>
      <c r="AH1" s="1365"/>
      <c r="AI1" s="1365"/>
      <c r="AJ1" s="1365"/>
      <c r="AK1" s="1365"/>
      <c r="AL1" s="1365"/>
      <c r="AM1" s="1365"/>
      <c r="AN1" s="1365"/>
      <c r="AO1" s="1365"/>
      <c r="AP1" s="1365"/>
    </row>
    <row r="2" spans="2:43" ht="39.75" customHeight="1" x14ac:dyDescent="0.3">
      <c r="C2" s="1"/>
      <c r="D2" s="1"/>
      <c r="E2" s="1"/>
      <c r="F2" s="1"/>
      <c r="G2" s="1"/>
      <c r="H2" s="1"/>
      <c r="I2" s="1"/>
      <c r="J2" s="1"/>
      <c r="K2" s="1"/>
      <c r="L2" s="1"/>
      <c r="M2" s="1"/>
      <c r="N2" s="1"/>
      <c r="O2" s="1"/>
      <c r="P2" s="1"/>
      <c r="Q2" s="1"/>
      <c r="R2" s="1"/>
      <c r="S2" s="1"/>
      <c r="T2" s="1"/>
      <c r="U2" s="163"/>
      <c r="V2" s="1"/>
      <c r="W2" s="1"/>
      <c r="X2" s="1"/>
      <c r="Y2" s="1"/>
      <c r="Z2" s="1"/>
      <c r="AA2" s="1"/>
      <c r="AB2" s="1"/>
      <c r="AC2" s="1"/>
      <c r="AD2" s="1"/>
      <c r="AE2" s="1"/>
      <c r="AF2" s="1"/>
      <c r="AG2" s="1"/>
      <c r="AJ2" s="1"/>
      <c r="AK2" s="1"/>
      <c r="AL2" s="1"/>
      <c r="AM2" s="1"/>
      <c r="AN2" s="1"/>
      <c r="AO2" s="1"/>
      <c r="AP2" s="1"/>
    </row>
    <row r="3" spans="2:43" ht="15.75" thickBot="1" x14ac:dyDescent="0.3">
      <c r="B3" s="1383" t="s">
        <v>1</v>
      </c>
      <c r="C3" s="1383"/>
      <c r="D3" s="156"/>
      <c r="E3" s="156"/>
      <c r="F3" s="156"/>
      <c r="G3" s="156"/>
      <c r="H3" s="164"/>
      <c r="I3" s="164"/>
      <c r="J3" s="164"/>
      <c r="L3" s="1286" t="s">
        <v>4</v>
      </c>
      <c r="M3" s="1286"/>
      <c r="N3" s="1286"/>
      <c r="O3" s="1286"/>
      <c r="P3" s="1286"/>
      <c r="Q3" s="153"/>
      <c r="R3" s="153"/>
      <c r="S3" s="153"/>
      <c r="T3" s="153"/>
      <c r="U3" s="153"/>
      <c r="V3" s="153"/>
      <c r="W3" s="153"/>
      <c r="AB3" s="2"/>
      <c r="AE3" s="143"/>
      <c r="AF3" s="143"/>
      <c r="AG3" s="2"/>
      <c r="AJ3" s="148"/>
      <c r="AK3" s="148"/>
      <c r="AL3" s="148"/>
      <c r="AM3" s="148"/>
      <c r="AN3" s="148"/>
      <c r="AO3" s="148"/>
    </row>
    <row r="4" spans="2:43" ht="13.5" customHeight="1" thickBot="1" x14ac:dyDescent="0.3">
      <c r="B4" s="1286" t="s">
        <v>2</v>
      </c>
      <c r="C4" s="1286"/>
      <c r="D4" s="157"/>
      <c r="E4" s="157"/>
      <c r="F4" s="157"/>
      <c r="G4" s="157"/>
      <c r="H4" s="165"/>
      <c r="I4" s="165"/>
      <c r="J4" s="165"/>
      <c r="L4" s="1286" t="s">
        <v>6</v>
      </c>
      <c r="M4" s="1286"/>
      <c r="N4" s="1286"/>
      <c r="O4" s="1286"/>
      <c r="P4" s="1286"/>
      <c r="Q4" s="1384"/>
      <c r="R4" s="1384"/>
      <c r="S4" s="1384"/>
      <c r="T4" s="1384"/>
      <c r="U4" s="1384"/>
      <c r="V4" s="1384"/>
      <c r="W4" s="1384"/>
      <c r="AB4" s="6"/>
      <c r="AE4" s="6"/>
      <c r="AF4" s="6"/>
      <c r="AG4" s="6"/>
      <c r="AL4" s="8"/>
      <c r="AP4" s="9"/>
      <c r="AQ4" s="10"/>
    </row>
    <row r="5" spans="2:43" ht="13.5" customHeight="1" thickBot="1" x14ac:dyDescent="0.3">
      <c r="B5" s="1383" t="s">
        <v>3</v>
      </c>
      <c r="C5" s="1383"/>
      <c r="D5" s="158"/>
      <c r="E5" s="158"/>
      <c r="F5" s="158"/>
      <c r="G5" s="158"/>
      <c r="H5" s="164"/>
      <c r="I5" s="164"/>
      <c r="J5" s="164"/>
      <c r="L5" s="1286" t="s">
        <v>8</v>
      </c>
      <c r="M5" s="1286"/>
      <c r="N5" s="1286"/>
      <c r="O5" s="1286"/>
      <c r="P5" s="1286"/>
      <c r="Q5" s="1384"/>
      <c r="R5" s="1384"/>
      <c r="S5" s="1384"/>
      <c r="T5" s="1384"/>
      <c r="U5" s="1384"/>
      <c r="V5" s="1384"/>
      <c r="W5" s="1384"/>
      <c r="AB5" s="6"/>
      <c r="AE5" s="6"/>
      <c r="AF5" s="6"/>
      <c r="AG5" s="6"/>
      <c r="AP5" s="13"/>
      <c r="AQ5" s="12"/>
    </row>
    <row r="6" spans="2:43" ht="15.75" thickBot="1" x14ac:dyDescent="0.3">
      <c r="C6" s="144"/>
      <c r="D6" s="144"/>
      <c r="E6" s="145"/>
      <c r="F6" s="16"/>
      <c r="G6" s="145"/>
      <c r="H6" s="145"/>
      <c r="I6" s="16"/>
      <c r="J6" s="16"/>
      <c r="K6" s="16"/>
      <c r="L6" s="1286" t="s">
        <v>9</v>
      </c>
      <c r="M6" s="1286"/>
      <c r="N6" s="1286"/>
      <c r="O6" s="1286"/>
      <c r="P6" s="1286"/>
      <c r="Q6" s="1384"/>
      <c r="R6" s="1384"/>
      <c r="S6" s="1384"/>
      <c r="T6" s="1384"/>
      <c r="U6" s="1384"/>
      <c r="V6" s="1384"/>
      <c r="W6" s="1384"/>
      <c r="AB6" s="6"/>
      <c r="AG6" s="6"/>
      <c r="AP6" s="15"/>
      <c r="AQ6" s="14"/>
    </row>
    <row r="7" spans="2:43" ht="15.75" thickBot="1" x14ac:dyDescent="0.3">
      <c r="B7" s="1382" t="s">
        <v>5</v>
      </c>
      <c r="C7" s="1382"/>
      <c r="D7" s="156"/>
      <c r="E7" s="156"/>
      <c r="F7" s="156"/>
      <c r="G7" s="156"/>
      <c r="H7" s="164"/>
      <c r="I7" s="164"/>
      <c r="J7" s="164"/>
      <c r="K7" s="164"/>
      <c r="L7" s="167"/>
      <c r="M7" s="167"/>
      <c r="N7" s="167"/>
      <c r="O7" s="11"/>
      <c r="P7" s="174"/>
      <c r="Q7" s="30"/>
      <c r="AB7" s="6"/>
      <c r="AP7"/>
    </row>
    <row r="8" spans="2:43" ht="15.75" thickBot="1" x14ac:dyDescent="0.3">
      <c r="B8" s="1286" t="s">
        <v>7</v>
      </c>
      <c r="C8" s="1286"/>
      <c r="D8" s="158"/>
      <c r="E8" s="158"/>
      <c r="F8" s="158"/>
      <c r="G8" s="158"/>
      <c r="H8" s="164"/>
      <c r="I8" s="164"/>
      <c r="J8" s="164"/>
      <c r="K8" s="164"/>
      <c r="L8" s="167"/>
      <c r="M8" s="167"/>
      <c r="N8" s="167"/>
      <c r="O8" s="11"/>
      <c r="P8" s="175"/>
      <c r="Q8" s="175"/>
      <c r="T8" s="17"/>
      <c r="AB8" s="15"/>
    </row>
    <row r="9" spans="2:43" ht="15.75" customHeight="1" thickBot="1" x14ac:dyDescent="0.3">
      <c r="D9" s="18"/>
      <c r="E9" s="146"/>
      <c r="F9" s="147"/>
      <c r="G9" s="147"/>
      <c r="H9" s="147"/>
      <c r="I9" s="19"/>
      <c r="J9" s="166"/>
      <c r="K9" s="166"/>
      <c r="L9" s="1360" t="s">
        <v>12</v>
      </c>
      <c r="M9" s="1360"/>
      <c r="N9" s="1360"/>
      <c r="O9" s="1360"/>
      <c r="P9" s="1360"/>
      <c r="Q9" s="1360"/>
      <c r="R9" s="1360"/>
      <c r="S9" s="22">
        <v>240</v>
      </c>
      <c r="T9" s="17"/>
      <c r="AB9" s="15"/>
    </row>
    <row r="10" spans="2:43" ht="15.75" thickBot="1" x14ac:dyDescent="0.3">
      <c r="B10" s="18" t="s">
        <v>10</v>
      </c>
      <c r="C10" s="18"/>
      <c r="D10" s="168" t="s">
        <v>201</v>
      </c>
      <c r="E10" s="169"/>
      <c r="F10" s="170"/>
      <c r="G10" s="170"/>
      <c r="L10" s="1360" t="s">
        <v>13</v>
      </c>
      <c r="M10" s="1360"/>
      <c r="N10" s="1360"/>
      <c r="O10" s="1360"/>
      <c r="P10" s="1360"/>
      <c r="Q10" s="1360"/>
      <c r="R10" s="1360"/>
      <c r="S10" s="25">
        <v>240</v>
      </c>
      <c r="U10" s="7"/>
      <c r="V10" s="7"/>
      <c r="W10" s="7"/>
      <c r="X10" s="7"/>
      <c r="Y10" s="21"/>
      <c r="Z10" s="21"/>
      <c r="AA10" s="21"/>
      <c r="AB10" s="13"/>
      <c r="AC10" s="23"/>
    </row>
    <row r="11" spans="2:43" ht="15.75" thickBot="1" x14ac:dyDescent="0.3">
      <c r="D11" s="168" t="s">
        <v>202</v>
      </c>
      <c r="E11" s="171"/>
      <c r="F11" s="172"/>
      <c r="G11" s="172"/>
      <c r="T11" s="7"/>
      <c r="U11" s="24"/>
      <c r="V11" s="7"/>
      <c r="W11" s="7"/>
      <c r="X11" s="7"/>
      <c r="Y11" s="21"/>
      <c r="Z11" s="21"/>
      <c r="AA11" s="21"/>
      <c r="AC11" s="23"/>
      <c r="AF11" s="23"/>
    </row>
    <row r="12" spans="2:43" ht="13.5" customHeight="1" thickBot="1" x14ac:dyDescent="0.3">
      <c r="D12" s="168" t="s">
        <v>203</v>
      </c>
      <c r="E12" s="173"/>
      <c r="F12" s="170"/>
      <c r="G12" s="170"/>
      <c r="H12" s="170"/>
      <c r="I12" s="170"/>
      <c r="M12" s="31"/>
      <c r="N12" s="7"/>
      <c r="O12" s="7"/>
      <c r="P12" s="26"/>
      <c r="Q12" s="26"/>
      <c r="R12" s="32" t="s">
        <v>199</v>
      </c>
      <c r="S12" s="1378">
        <v>1000000</v>
      </c>
      <c r="T12" s="1379"/>
      <c r="U12" s="1380" t="s">
        <v>200</v>
      </c>
      <c r="V12" s="1381"/>
      <c r="W12" s="1381"/>
      <c r="X12" s="26"/>
      <c r="Y12" s="26"/>
      <c r="Z12" s="27"/>
      <c r="AA12" s="27"/>
      <c r="AB12" s="7"/>
      <c r="AC12" s="23"/>
      <c r="AF12" s="23"/>
      <c r="AP12"/>
    </row>
    <row r="13" spans="2:43" ht="13.5" customHeight="1" x14ac:dyDescent="0.25">
      <c r="U13" s="1381"/>
      <c r="V13" s="1381"/>
      <c r="W13" s="1381"/>
      <c r="AB13" s="7"/>
      <c r="AF13" s="23"/>
      <c r="AP13"/>
    </row>
    <row r="14" spans="2:43" ht="15" customHeight="1" thickBot="1" x14ac:dyDescent="0.3">
      <c r="B14" s="6"/>
      <c r="D14"/>
      <c r="E14"/>
      <c r="G14" s="11" t="s">
        <v>11</v>
      </c>
      <c r="H14" s="1284"/>
      <c r="I14" s="1284"/>
      <c r="J14"/>
      <c r="K14"/>
      <c r="L14"/>
      <c r="M14"/>
      <c r="N14"/>
      <c r="U14" s="1381"/>
      <c r="V14" s="1381"/>
      <c r="W14" s="1381"/>
      <c r="AF14" s="33"/>
      <c r="AI14" s="176"/>
      <c r="AJ14" s="177"/>
      <c r="AK14" s="177"/>
    </row>
    <row r="15" spans="2:43" x14ac:dyDescent="0.25">
      <c r="D15" s="11"/>
      <c r="E15" s="29"/>
      <c r="F15" s="29"/>
      <c r="J15" s="30"/>
      <c r="X15" s="132"/>
      <c r="Y15" s="132"/>
      <c r="Z15" s="133"/>
      <c r="AA15" s="133"/>
      <c r="AI15" s="177"/>
      <c r="AJ15" s="177"/>
      <c r="AK15" s="177"/>
    </row>
    <row r="16" spans="2:43" x14ac:dyDescent="0.25">
      <c r="D16" s="32"/>
      <c r="E16" s="29"/>
      <c r="F16" s="29"/>
      <c r="J16" s="30"/>
      <c r="X16" s="34"/>
      <c r="Y16" s="34"/>
    </row>
    <row r="17" spans="1:497" ht="17.25" customHeight="1" x14ac:dyDescent="0.25">
      <c r="B17" s="124"/>
      <c r="C17" s="35"/>
      <c r="D17" s="35"/>
      <c r="E17" s="36"/>
      <c r="F17" s="37"/>
      <c r="G17" s="37"/>
      <c r="H17" s="37"/>
      <c r="I17" s="38"/>
      <c r="J17" s="37"/>
      <c r="K17" s="37"/>
      <c r="L17" s="37"/>
      <c r="M17" s="37"/>
      <c r="N17" s="37"/>
      <c r="O17" s="37"/>
      <c r="P17" s="37"/>
      <c r="Q17" s="37"/>
      <c r="R17" s="37"/>
      <c r="S17" s="37"/>
      <c r="T17" s="37"/>
      <c r="U17" s="37"/>
      <c r="V17" s="37"/>
      <c r="W17" s="39"/>
      <c r="X17" s="40"/>
      <c r="Y17" s="40" t="str">
        <f>IF(SUM(Y21:Y50)&gt;=1,"Yes","")</f>
        <v>Yes</v>
      </c>
      <c r="Z17" s="41"/>
      <c r="AA17" s="41"/>
      <c r="AH17" s="10"/>
      <c r="AI17" s="10"/>
      <c r="AJ17" s="10"/>
      <c r="AK17" s="10"/>
      <c r="AM17" s="7"/>
      <c r="AP17"/>
      <c r="AQ17" s="5"/>
    </row>
    <row r="18" spans="1:497" ht="67.5" x14ac:dyDescent="0.25">
      <c r="A18" s="162" t="s">
        <v>14</v>
      </c>
      <c r="B18" s="125" t="s">
        <v>132</v>
      </c>
      <c r="C18" s="1375" t="s">
        <v>15</v>
      </c>
      <c r="D18" s="1375"/>
      <c r="E18" s="1375"/>
      <c r="F18" s="1375"/>
      <c r="G18" s="1375"/>
      <c r="H18" s="159" t="s">
        <v>133</v>
      </c>
      <c r="I18" s="42" t="s">
        <v>16</v>
      </c>
      <c r="J18" s="42" t="s">
        <v>17</v>
      </c>
      <c r="K18" s="42" t="s">
        <v>18</v>
      </c>
      <c r="L18" s="42" t="s">
        <v>19</v>
      </c>
      <c r="M18" s="42" t="s">
        <v>20</v>
      </c>
      <c r="N18" s="43" t="s">
        <v>21</v>
      </c>
      <c r="O18" s="43" t="s">
        <v>22</v>
      </c>
      <c r="P18" s="43" t="s">
        <v>23</v>
      </c>
      <c r="Q18" s="43" t="s">
        <v>24</v>
      </c>
      <c r="R18" s="43" t="s">
        <v>25</v>
      </c>
      <c r="S18" s="43" t="s">
        <v>26</v>
      </c>
      <c r="T18" s="44" t="s">
        <v>27</v>
      </c>
      <c r="U18" s="44" t="s">
        <v>28</v>
      </c>
      <c r="V18" s="44" t="s">
        <v>29</v>
      </c>
      <c r="W18" s="45" t="s">
        <v>30</v>
      </c>
      <c r="X18" s="42" t="s">
        <v>31</v>
      </c>
      <c r="Y18" s="42" t="s">
        <v>183</v>
      </c>
      <c r="Z18" s="42" t="s">
        <v>32</v>
      </c>
      <c r="AA18" s="42" t="s">
        <v>33</v>
      </c>
      <c r="AB18" s="46" t="s">
        <v>36</v>
      </c>
      <c r="AC18" s="46" t="s">
        <v>189</v>
      </c>
      <c r="AD18" s="46" t="s">
        <v>198</v>
      </c>
      <c r="AE18" s="46" t="s">
        <v>34</v>
      </c>
      <c r="AF18" s="45" t="s">
        <v>35</v>
      </c>
      <c r="AG18" s="46" t="s">
        <v>37</v>
      </c>
      <c r="AH18" s="45" t="s">
        <v>38</v>
      </c>
      <c r="AI18" s="47" t="s">
        <v>39</v>
      </c>
      <c r="AJ18" s="47" t="s">
        <v>40</v>
      </c>
      <c r="AK18" s="47" t="s">
        <v>41</v>
      </c>
      <c r="AL18" s="45" t="s">
        <v>42</v>
      </c>
      <c r="AM18" s="47" t="s">
        <v>43</v>
      </c>
      <c r="AN18" s="48" t="s">
        <v>44</v>
      </c>
      <c r="AO18" s="49" t="s">
        <v>45</v>
      </c>
      <c r="AP18" s="50" t="s">
        <v>46</v>
      </c>
      <c r="AQ18" s="5"/>
    </row>
    <row r="19" spans="1:497" s="59" customFormat="1" ht="4.5" customHeight="1" x14ac:dyDescent="0.25">
      <c r="B19" s="123"/>
      <c r="C19" s="52"/>
      <c r="D19" s="53"/>
      <c r="E19" s="53"/>
      <c r="F19" s="53"/>
      <c r="G19" s="53"/>
      <c r="H19" s="53"/>
      <c r="I19" s="53"/>
      <c r="J19" s="53"/>
      <c r="K19" s="53"/>
      <c r="L19" s="53"/>
      <c r="M19" s="53"/>
      <c r="N19" s="54"/>
      <c r="O19" s="54"/>
      <c r="P19" s="54"/>
      <c r="Q19" s="54"/>
      <c r="R19" s="54"/>
      <c r="S19" s="54"/>
      <c r="T19" s="55"/>
      <c r="U19" s="55"/>
      <c r="V19" s="55"/>
      <c r="W19" s="56"/>
      <c r="X19" s="51"/>
      <c r="Y19" s="51"/>
      <c r="Z19" s="51"/>
      <c r="AA19" s="51"/>
      <c r="AB19" s="56"/>
      <c r="AC19" s="56"/>
      <c r="AD19" s="56"/>
      <c r="AE19" s="56"/>
      <c r="AF19" s="56"/>
      <c r="AG19" s="56"/>
      <c r="AH19" s="56"/>
      <c r="AI19" s="51"/>
      <c r="AJ19" s="51"/>
      <c r="AK19" s="51"/>
      <c r="AL19" s="56"/>
      <c r="AM19" s="51"/>
      <c r="AN19" s="57"/>
      <c r="AO19" s="57"/>
      <c r="AP19" s="58"/>
      <c r="AQ19" s="5"/>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row>
    <row r="20" spans="1:497" s="59" customFormat="1" ht="4.5" customHeight="1" thickBot="1" x14ac:dyDescent="0.3">
      <c r="B20" s="123"/>
      <c r="C20" s="52"/>
      <c r="D20" s="53"/>
      <c r="E20" s="53"/>
      <c r="F20" s="53"/>
      <c r="G20" s="53"/>
      <c r="H20" s="53"/>
      <c r="I20" s="53"/>
      <c r="J20" s="53"/>
      <c r="K20" s="53"/>
      <c r="L20" s="53"/>
      <c r="M20" s="53"/>
      <c r="N20" s="54"/>
      <c r="O20" s="54"/>
      <c r="P20" s="54"/>
      <c r="Q20" s="54"/>
      <c r="R20" s="54"/>
      <c r="S20" s="54"/>
      <c r="T20" s="55"/>
      <c r="U20" s="55"/>
      <c r="V20" s="55"/>
      <c r="W20" s="56"/>
      <c r="X20" s="51"/>
      <c r="Y20" s="51"/>
      <c r="Z20" s="51"/>
      <c r="AA20" s="51"/>
      <c r="AB20" s="56"/>
      <c r="AC20" s="56"/>
      <c r="AD20" s="56"/>
      <c r="AE20" s="56"/>
      <c r="AF20" s="56"/>
      <c r="AG20" s="56"/>
      <c r="AH20" s="56"/>
      <c r="AI20" s="51"/>
      <c r="AJ20" s="51"/>
      <c r="AK20" s="51"/>
      <c r="AL20" s="56"/>
      <c r="AM20" s="51"/>
      <c r="AN20" s="57"/>
      <c r="AO20" s="57"/>
      <c r="AP20" s="58"/>
      <c r="AQ20" s="5"/>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row>
    <row r="21" spans="1:497" s="79" customFormat="1" ht="24.75" customHeight="1" x14ac:dyDescent="0.25">
      <c r="A21" s="151">
        <f t="shared" ref="A21:A50" si="0">COUNTIF($B$21:$B$50,B21)</f>
        <v>3</v>
      </c>
      <c r="B21" s="126">
        <v>10</v>
      </c>
      <c r="C21" s="60" t="s">
        <v>47</v>
      </c>
      <c r="D21" s="1376" t="s">
        <v>48</v>
      </c>
      <c r="E21" s="1376"/>
      <c r="F21" s="1376"/>
      <c r="G21" s="1376"/>
      <c r="H21" s="134">
        <v>1</v>
      </c>
      <c r="I21" s="61">
        <v>3</v>
      </c>
      <c r="J21" s="61">
        <v>8</v>
      </c>
      <c r="K21" s="61">
        <v>5</v>
      </c>
      <c r="L21" s="61">
        <v>45</v>
      </c>
      <c r="M21" s="63">
        <v>1</v>
      </c>
      <c r="N21" s="64">
        <f t="shared" ref="N21:N50" si="1">((I21*(J21-((O21+R21)/60))*3600)/L21)*M21</f>
        <v>1760</v>
      </c>
      <c r="O21" s="65">
        <v>30</v>
      </c>
      <c r="P21" s="65">
        <v>10</v>
      </c>
      <c r="Q21" s="65">
        <v>10</v>
      </c>
      <c r="R21" s="65">
        <v>10</v>
      </c>
      <c r="S21" s="65">
        <v>10</v>
      </c>
      <c r="T21" s="66">
        <f t="shared" ref="T21:T50" si="2">IF(J21="","",1-((P21+Q21+S21)/((J21*60)-O21-R21)))</f>
        <v>0.93181818181818188</v>
      </c>
      <c r="U21" s="67">
        <v>0.01</v>
      </c>
      <c r="V21" s="67">
        <v>0.01</v>
      </c>
      <c r="W21" s="68">
        <f t="shared" ref="W21:W50" si="3">IF(T21="","",N21*T21*(1-V21))</f>
        <v>1623.6</v>
      </c>
      <c r="X21" s="69">
        <v>0.55000000000000004</v>
      </c>
      <c r="Y21" s="150">
        <f t="shared" ref="Y21:Y26" si="4">IF(A21=1,IF(X21&gt;=0.5,1,0),0)</f>
        <v>0</v>
      </c>
      <c r="Z21" s="70">
        <f t="shared" ref="Z21:Z50" si="5">IF(J21="","",I21*K21*(1-X21)*(J21-((O21+R21)/60)))</f>
        <v>49.499999999999993</v>
      </c>
      <c r="AA21" s="161">
        <f t="shared" ref="AA21:AA50" si="6">IFERROR(W21*(1-X21),"")</f>
        <v>730.61999999999989</v>
      </c>
      <c r="AB21" s="81">
        <f t="shared" ref="AB21:AB26" si="7">(IFERROR(ROUNDUP(AA21/SUMIF($B$21:$B$50,B21,$AA$21:$AA$50)*$AD$21,),""))</f>
        <v>766</v>
      </c>
      <c r="AC21" s="160">
        <f>IFERROR(ROUNDUP(AB21/AA21,4),"")</f>
        <v>1.0485</v>
      </c>
      <c r="AD21" s="135">
        <f>IF(K21="","",S12/S9)</f>
        <v>4166.666666666667</v>
      </c>
      <c r="AE21" s="71">
        <f>IF(K21="","",AB21*K21)</f>
        <v>3830</v>
      </c>
      <c r="AF21" s="71" t="e">
        <f>IF(J21="","",#REF!*#REF!)</f>
        <v>#REF!</v>
      </c>
      <c r="AG21" s="71">
        <f>IF(K21="","",AB21*5)</f>
        <v>3830</v>
      </c>
      <c r="AH21" s="73">
        <f t="shared" ref="AH21:AH50" si="8">IF(J21="","",S$12)</f>
        <v>1000000</v>
      </c>
      <c r="AI21" s="74" t="str">
        <f t="shared" ref="AI21:AI50" si="9">IF(J21="","",IF(AC21&lt;1,"NO","YES"))</f>
        <v>YES</v>
      </c>
      <c r="AJ21" s="75">
        <f t="shared" ref="AJ21:AJ26" si="10">IF(AH21="","",(AL21/S$10*(AB21/AD21)))</f>
        <v>880.9</v>
      </c>
      <c r="AK21" s="71">
        <f t="shared" ref="AK21:AK50" si="11">IF(K21="","",AJ21*5)</f>
        <v>4404.5</v>
      </c>
      <c r="AL21" s="76">
        <f>IF(AH21="","",AH21*1.15)</f>
        <v>1150000</v>
      </c>
      <c r="AM21" s="74" t="str">
        <f t="shared" ref="AM21:AM26" si="12">IF(J21="","",IF(AB21&gt;AJ21,"NO","YES"))</f>
        <v>YES</v>
      </c>
      <c r="AN21" s="77">
        <f t="shared" ref="AN21:AN50" si="13">IF(J21="","",(3600/L21)*M21*(1-V21)*T21)</f>
        <v>73.800000000000011</v>
      </c>
      <c r="AO21" s="78">
        <f t="shared" ref="AO21:AO26" si="14">Z21*AC21</f>
        <v>51.900749999999995</v>
      </c>
      <c r="AP21" s="78">
        <f t="shared" ref="AP21:AP26" si="15">Z21*AC21*1.15</f>
        <v>59.685862499999992</v>
      </c>
      <c r="AQ21" s="152"/>
    </row>
    <row r="22" spans="1:497" s="79" customFormat="1" ht="24.75" customHeight="1" x14ac:dyDescent="0.25">
      <c r="A22" s="151">
        <f t="shared" si="0"/>
        <v>3</v>
      </c>
      <c r="B22" s="127">
        <v>10</v>
      </c>
      <c r="C22" s="60" t="s">
        <v>49</v>
      </c>
      <c r="D22" s="1376" t="s">
        <v>48</v>
      </c>
      <c r="E22" s="1376"/>
      <c r="F22" s="1376"/>
      <c r="G22" s="1376"/>
      <c r="H22" s="134">
        <v>1</v>
      </c>
      <c r="I22" s="61">
        <v>3</v>
      </c>
      <c r="J22" s="61">
        <v>8</v>
      </c>
      <c r="K22" s="61">
        <v>5</v>
      </c>
      <c r="L22" s="62">
        <v>45</v>
      </c>
      <c r="M22" s="63">
        <v>1</v>
      </c>
      <c r="N22" s="64">
        <f t="shared" si="1"/>
        <v>1760</v>
      </c>
      <c r="O22" s="65">
        <v>30</v>
      </c>
      <c r="P22" s="65">
        <v>10</v>
      </c>
      <c r="Q22" s="65">
        <v>10</v>
      </c>
      <c r="R22" s="65">
        <v>10</v>
      </c>
      <c r="S22" s="65">
        <v>10</v>
      </c>
      <c r="T22" s="66">
        <f t="shared" si="2"/>
        <v>0.93181818181818188</v>
      </c>
      <c r="U22" s="67">
        <v>0.01</v>
      </c>
      <c r="V22" s="67">
        <v>0.01</v>
      </c>
      <c r="W22" s="68">
        <f t="shared" si="3"/>
        <v>1623.6</v>
      </c>
      <c r="X22" s="69">
        <v>0</v>
      </c>
      <c r="Y22" s="150">
        <f t="shared" si="4"/>
        <v>0</v>
      </c>
      <c r="Z22" s="70">
        <f t="shared" si="5"/>
        <v>110</v>
      </c>
      <c r="AA22" s="161">
        <f t="shared" si="6"/>
        <v>1623.6</v>
      </c>
      <c r="AB22" s="81">
        <f t="shared" si="7"/>
        <v>1701</v>
      </c>
      <c r="AC22" s="160">
        <f t="shared" ref="AC22:AC50" si="16">IFERROR(ROUNDUP(AB22/AA22,4),"")</f>
        <v>1.0477000000000001</v>
      </c>
      <c r="AD22" s="135">
        <f>IF(K22="","",S12/S9)</f>
        <v>4166.666666666667</v>
      </c>
      <c r="AE22" s="71">
        <f t="shared" ref="AE22:AE50" si="17">IF(K22="","",AB22*K22)</f>
        <v>8505</v>
      </c>
      <c r="AF22" s="71" t="e">
        <f>IF(J22="","",#REF!*#REF!)</f>
        <v>#REF!</v>
      </c>
      <c r="AG22" s="71">
        <f t="shared" ref="AG22:AG50" si="18">IF(K22="","",AB22*5)</f>
        <v>8505</v>
      </c>
      <c r="AH22" s="73">
        <f t="shared" si="8"/>
        <v>1000000</v>
      </c>
      <c r="AI22" s="74" t="str">
        <f t="shared" si="9"/>
        <v>YES</v>
      </c>
      <c r="AJ22" s="75">
        <f t="shared" si="10"/>
        <v>1956.15</v>
      </c>
      <c r="AK22" s="71">
        <f t="shared" si="11"/>
        <v>9780.75</v>
      </c>
      <c r="AL22" s="76">
        <f>IF(AH22="","",AH22*1.15)</f>
        <v>1150000</v>
      </c>
      <c r="AM22" s="74" t="str">
        <f t="shared" si="12"/>
        <v>YES</v>
      </c>
      <c r="AN22" s="77">
        <f t="shared" si="13"/>
        <v>73.800000000000011</v>
      </c>
      <c r="AO22" s="78">
        <f t="shared" si="14"/>
        <v>115.24700000000001</v>
      </c>
      <c r="AP22" s="78">
        <f t="shared" si="15"/>
        <v>132.53405000000001</v>
      </c>
      <c r="AQ22" s="5"/>
    </row>
    <row r="23" spans="1:497" s="79" customFormat="1" ht="24.75" customHeight="1" x14ac:dyDescent="0.25">
      <c r="A23" s="151">
        <f t="shared" si="0"/>
        <v>3</v>
      </c>
      <c r="B23" s="127">
        <v>10</v>
      </c>
      <c r="C23" s="60" t="s">
        <v>50</v>
      </c>
      <c r="D23" s="1376" t="s">
        <v>48</v>
      </c>
      <c r="E23" s="1376"/>
      <c r="F23" s="1376"/>
      <c r="G23" s="1376"/>
      <c r="H23" s="134">
        <v>1</v>
      </c>
      <c r="I23" s="61">
        <v>3</v>
      </c>
      <c r="J23" s="61">
        <v>8</v>
      </c>
      <c r="K23" s="61">
        <v>5</v>
      </c>
      <c r="L23" s="62">
        <v>45</v>
      </c>
      <c r="M23" s="63">
        <v>1</v>
      </c>
      <c r="N23" s="64">
        <f t="shared" si="1"/>
        <v>1760</v>
      </c>
      <c r="O23" s="65">
        <v>30</v>
      </c>
      <c r="P23" s="65">
        <v>10</v>
      </c>
      <c r="Q23" s="65">
        <v>10</v>
      </c>
      <c r="R23" s="65">
        <v>10</v>
      </c>
      <c r="S23" s="65">
        <v>10</v>
      </c>
      <c r="T23" s="66">
        <f t="shared" si="2"/>
        <v>0.93181818181818188</v>
      </c>
      <c r="U23" s="67">
        <v>0.01</v>
      </c>
      <c r="V23" s="67">
        <v>0.01</v>
      </c>
      <c r="W23" s="68">
        <f t="shared" si="3"/>
        <v>1623.6</v>
      </c>
      <c r="X23" s="69">
        <v>0</v>
      </c>
      <c r="Y23" s="150">
        <f t="shared" si="4"/>
        <v>0</v>
      </c>
      <c r="Z23" s="70">
        <f t="shared" si="5"/>
        <v>110</v>
      </c>
      <c r="AA23" s="161">
        <f t="shared" si="6"/>
        <v>1623.6</v>
      </c>
      <c r="AB23" s="81">
        <f t="shared" si="7"/>
        <v>1701</v>
      </c>
      <c r="AC23" s="160">
        <f t="shared" si="16"/>
        <v>1.0477000000000001</v>
      </c>
      <c r="AD23" s="135">
        <f>IF(K23="","",S12/S9)</f>
        <v>4166.666666666667</v>
      </c>
      <c r="AE23" s="71">
        <f t="shared" si="17"/>
        <v>8505</v>
      </c>
      <c r="AF23" s="71" t="e">
        <f>IF(J23="","",#REF!*#REF!)</f>
        <v>#REF!</v>
      </c>
      <c r="AG23" s="71">
        <f t="shared" si="18"/>
        <v>8505</v>
      </c>
      <c r="AH23" s="73">
        <f t="shared" si="8"/>
        <v>1000000</v>
      </c>
      <c r="AI23" s="74" t="str">
        <f t="shared" si="9"/>
        <v>YES</v>
      </c>
      <c r="AJ23" s="75">
        <f t="shared" si="10"/>
        <v>1956.15</v>
      </c>
      <c r="AK23" s="71">
        <f t="shared" si="11"/>
        <v>9780.75</v>
      </c>
      <c r="AL23" s="76">
        <f t="shared" ref="AL23:AL50" si="19">IF(AH23="","",AH23*1.15)</f>
        <v>1150000</v>
      </c>
      <c r="AM23" s="74" t="str">
        <f t="shared" si="12"/>
        <v>YES</v>
      </c>
      <c r="AN23" s="77">
        <f t="shared" si="13"/>
        <v>73.800000000000011</v>
      </c>
      <c r="AO23" s="78">
        <f t="shared" si="14"/>
        <v>115.24700000000001</v>
      </c>
      <c r="AP23" s="78">
        <f t="shared" si="15"/>
        <v>132.53405000000001</v>
      </c>
      <c r="AQ23" s="5"/>
    </row>
    <row r="24" spans="1:497" s="79" customFormat="1" ht="24.75" customHeight="1" x14ac:dyDescent="0.25">
      <c r="A24" s="151">
        <f t="shared" si="0"/>
        <v>2</v>
      </c>
      <c r="B24" s="128">
        <v>20</v>
      </c>
      <c r="C24" s="60" t="s">
        <v>51</v>
      </c>
      <c r="D24" s="1377" t="s">
        <v>52</v>
      </c>
      <c r="E24" s="1376"/>
      <c r="F24" s="1376"/>
      <c r="G24" s="1376"/>
      <c r="H24" s="134">
        <v>1</v>
      </c>
      <c r="I24" s="61">
        <v>3</v>
      </c>
      <c r="J24" s="61">
        <v>8</v>
      </c>
      <c r="K24" s="61">
        <v>5</v>
      </c>
      <c r="L24" s="62">
        <v>50</v>
      </c>
      <c r="M24" s="63">
        <v>2</v>
      </c>
      <c r="N24" s="64">
        <f t="shared" si="1"/>
        <v>3168</v>
      </c>
      <c r="O24" s="65">
        <v>30</v>
      </c>
      <c r="P24" s="65">
        <v>10</v>
      </c>
      <c r="Q24" s="65">
        <v>10</v>
      </c>
      <c r="R24" s="65">
        <v>10</v>
      </c>
      <c r="S24" s="65">
        <v>10</v>
      </c>
      <c r="T24" s="66">
        <f t="shared" si="2"/>
        <v>0.93181818181818188</v>
      </c>
      <c r="U24" s="67">
        <v>0.02</v>
      </c>
      <c r="V24" s="67">
        <v>0.01</v>
      </c>
      <c r="W24" s="68">
        <f t="shared" si="3"/>
        <v>2922.48</v>
      </c>
      <c r="X24" s="69">
        <v>0</v>
      </c>
      <c r="Y24" s="150">
        <f t="shared" si="4"/>
        <v>0</v>
      </c>
      <c r="Z24" s="70">
        <f t="shared" si="5"/>
        <v>110</v>
      </c>
      <c r="AA24" s="161">
        <f t="shared" si="6"/>
        <v>2922.48</v>
      </c>
      <c r="AB24" s="81">
        <f t="shared" si="7"/>
        <v>2084</v>
      </c>
      <c r="AC24" s="160">
        <f t="shared" si="16"/>
        <v>0.71309999999999996</v>
      </c>
      <c r="AD24" s="135">
        <f>IF(K24="","",S12/S9)</f>
        <v>4166.666666666667</v>
      </c>
      <c r="AE24" s="71">
        <f t="shared" si="17"/>
        <v>10420</v>
      </c>
      <c r="AF24" s="71" t="e">
        <f>IF(J24="","",#REF!*#REF!)</f>
        <v>#REF!</v>
      </c>
      <c r="AG24" s="71">
        <f t="shared" si="18"/>
        <v>10420</v>
      </c>
      <c r="AH24" s="73">
        <f t="shared" si="8"/>
        <v>1000000</v>
      </c>
      <c r="AI24" s="74" t="str">
        <f t="shared" si="9"/>
        <v>NO</v>
      </c>
      <c r="AJ24" s="75">
        <f t="shared" si="10"/>
        <v>2396.6</v>
      </c>
      <c r="AK24" s="71">
        <f t="shared" si="11"/>
        <v>11983</v>
      </c>
      <c r="AL24" s="76">
        <f t="shared" si="19"/>
        <v>1150000</v>
      </c>
      <c r="AM24" s="74" t="str">
        <f t="shared" si="12"/>
        <v>YES</v>
      </c>
      <c r="AN24" s="77">
        <f t="shared" si="13"/>
        <v>132.84</v>
      </c>
      <c r="AO24" s="78">
        <f t="shared" si="14"/>
        <v>78.440999999999988</v>
      </c>
      <c r="AP24" s="78">
        <f t="shared" si="15"/>
        <v>90.207149999999984</v>
      </c>
      <c r="AQ24" s="5"/>
    </row>
    <row r="25" spans="1:497" s="79" customFormat="1" ht="24.75" customHeight="1" x14ac:dyDescent="0.25">
      <c r="A25" s="151">
        <f t="shared" si="0"/>
        <v>2</v>
      </c>
      <c r="B25" s="127">
        <v>20</v>
      </c>
      <c r="C25" s="60" t="s">
        <v>53</v>
      </c>
      <c r="D25" s="1376" t="s">
        <v>52</v>
      </c>
      <c r="E25" s="1376"/>
      <c r="F25" s="1376"/>
      <c r="G25" s="1376"/>
      <c r="H25" s="134">
        <v>1</v>
      </c>
      <c r="I25" s="61">
        <v>3</v>
      </c>
      <c r="J25" s="61">
        <v>8</v>
      </c>
      <c r="K25" s="61">
        <v>5</v>
      </c>
      <c r="L25" s="62">
        <v>50</v>
      </c>
      <c r="M25" s="63">
        <v>2</v>
      </c>
      <c r="N25" s="64">
        <f t="shared" si="1"/>
        <v>3168</v>
      </c>
      <c r="O25" s="65">
        <v>30</v>
      </c>
      <c r="P25" s="65">
        <v>10</v>
      </c>
      <c r="Q25" s="65">
        <v>10</v>
      </c>
      <c r="R25" s="65">
        <v>10</v>
      </c>
      <c r="S25" s="65">
        <v>10</v>
      </c>
      <c r="T25" s="66">
        <f t="shared" si="2"/>
        <v>0.93181818181818188</v>
      </c>
      <c r="U25" s="67">
        <v>0.02</v>
      </c>
      <c r="V25" s="67">
        <v>0.01</v>
      </c>
      <c r="W25" s="68">
        <f t="shared" si="3"/>
        <v>2922.48</v>
      </c>
      <c r="X25" s="69">
        <v>0</v>
      </c>
      <c r="Y25" s="150">
        <f t="shared" si="4"/>
        <v>0</v>
      </c>
      <c r="Z25" s="70">
        <f t="shared" si="5"/>
        <v>110</v>
      </c>
      <c r="AA25" s="161">
        <f t="shared" si="6"/>
        <v>2922.48</v>
      </c>
      <c r="AB25" s="81">
        <f t="shared" si="7"/>
        <v>2084</v>
      </c>
      <c r="AC25" s="160">
        <f t="shared" si="16"/>
        <v>0.71309999999999996</v>
      </c>
      <c r="AD25" s="135">
        <f>IF(K25="","",S12/S9)</f>
        <v>4166.666666666667</v>
      </c>
      <c r="AE25" s="71">
        <f t="shared" si="17"/>
        <v>10420</v>
      </c>
      <c r="AF25" s="71" t="e">
        <f>IF(J25="","",#REF!*#REF!)</f>
        <v>#REF!</v>
      </c>
      <c r="AG25" s="71">
        <f t="shared" si="18"/>
        <v>10420</v>
      </c>
      <c r="AH25" s="73">
        <f t="shared" si="8"/>
        <v>1000000</v>
      </c>
      <c r="AI25" s="74" t="str">
        <f t="shared" si="9"/>
        <v>NO</v>
      </c>
      <c r="AJ25" s="75">
        <f t="shared" si="10"/>
        <v>2396.6</v>
      </c>
      <c r="AK25" s="71">
        <f t="shared" si="11"/>
        <v>11983</v>
      </c>
      <c r="AL25" s="76">
        <f t="shared" si="19"/>
        <v>1150000</v>
      </c>
      <c r="AM25" s="74" t="str">
        <f t="shared" si="12"/>
        <v>YES</v>
      </c>
      <c r="AN25" s="77">
        <f t="shared" si="13"/>
        <v>132.84</v>
      </c>
      <c r="AO25" s="78">
        <f t="shared" si="14"/>
        <v>78.440999999999988</v>
      </c>
      <c r="AP25" s="78">
        <f t="shared" si="15"/>
        <v>90.207149999999984</v>
      </c>
      <c r="AQ25" s="5"/>
    </row>
    <row r="26" spans="1:497" s="79" customFormat="1" ht="24.75" customHeight="1" x14ac:dyDescent="0.25">
      <c r="A26" s="151">
        <f t="shared" si="0"/>
        <v>1</v>
      </c>
      <c r="B26" s="128">
        <v>30</v>
      </c>
      <c r="C26" s="60" t="s">
        <v>54</v>
      </c>
      <c r="D26" s="1376" t="s">
        <v>55</v>
      </c>
      <c r="E26" s="1376"/>
      <c r="F26" s="1376"/>
      <c r="G26" s="1376"/>
      <c r="H26" s="134">
        <v>1</v>
      </c>
      <c r="I26" s="61">
        <v>3</v>
      </c>
      <c r="J26" s="61">
        <v>8</v>
      </c>
      <c r="K26" s="61">
        <v>5</v>
      </c>
      <c r="L26" s="62">
        <v>30</v>
      </c>
      <c r="M26" s="63">
        <v>12</v>
      </c>
      <c r="N26" s="64">
        <f t="shared" si="1"/>
        <v>31680</v>
      </c>
      <c r="O26" s="65">
        <v>30</v>
      </c>
      <c r="P26" s="65">
        <v>10</v>
      </c>
      <c r="Q26" s="65">
        <v>10</v>
      </c>
      <c r="R26" s="65">
        <v>10</v>
      </c>
      <c r="S26" s="65">
        <v>10</v>
      </c>
      <c r="T26" s="66">
        <f t="shared" si="2"/>
        <v>0.93181818181818188</v>
      </c>
      <c r="U26" s="67">
        <v>0.05</v>
      </c>
      <c r="V26" s="67">
        <v>0.02</v>
      </c>
      <c r="W26" s="68">
        <f t="shared" si="3"/>
        <v>28929.600000000002</v>
      </c>
      <c r="X26" s="69">
        <v>0.55000000000000004</v>
      </c>
      <c r="Y26" s="150">
        <f t="shared" si="4"/>
        <v>1</v>
      </c>
      <c r="Z26" s="70">
        <f t="shared" si="5"/>
        <v>49.499999999999993</v>
      </c>
      <c r="AA26" s="161">
        <f t="shared" si="6"/>
        <v>13018.32</v>
      </c>
      <c r="AB26" s="81">
        <f t="shared" si="7"/>
        <v>4167</v>
      </c>
      <c r="AC26" s="160">
        <f t="shared" si="16"/>
        <v>0.3201</v>
      </c>
      <c r="AD26" s="135">
        <f>IF(K26="","",S12/S9)</f>
        <v>4166.666666666667</v>
      </c>
      <c r="AE26" s="71">
        <f t="shared" si="17"/>
        <v>20835</v>
      </c>
      <c r="AF26" s="71" t="e">
        <f>IF(J26="","",#REF!*#REF!)</f>
        <v>#REF!</v>
      </c>
      <c r="AG26" s="71">
        <f t="shared" si="18"/>
        <v>20835</v>
      </c>
      <c r="AH26" s="73">
        <f t="shared" si="8"/>
        <v>1000000</v>
      </c>
      <c r="AI26" s="74" t="str">
        <f t="shared" si="9"/>
        <v>NO</v>
      </c>
      <c r="AJ26" s="75">
        <f t="shared" si="10"/>
        <v>4792.0499999999993</v>
      </c>
      <c r="AK26" s="71">
        <f t="shared" si="11"/>
        <v>23960.249999999996</v>
      </c>
      <c r="AL26" s="76">
        <f t="shared" si="19"/>
        <v>1150000</v>
      </c>
      <c r="AM26" s="74" t="str">
        <f t="shared" si="12"/>
        <v>YES</v>
      </c>
      <c r="AN26" s="77">
        <f t="shared" si="13"/>
        <v>1314.9818181818182</v>
      </c>
      <c r="AO26" s="78">
        <f t="shared" si="14"/>
        <v>15.844949999999997</v>
      </c>
      <c r="AP26" s="78">
        <f t="shared" si="15"/>
        <v>18.221692499999996</v>
      </c>
      <c r="AQ26" s="24"/>
    </row>
    <row r="27" spans="1:497" s="79" customFormat="1" ht="24.75" customHeight="1" x14ac:dyDescent="0.25">
      <c r="A27" s="151">
        <f t="shared" si="0"/>
        <v>1</v>
      </c>
      <c r="B27" s="127">
        <v>40</v>
      </c>
      <c r="C27" s="60" t="s">
        <v>56</v>
      </c>
      <c r="D27" s="1376"/>
      <c r="E27" s="1376"/>
      <c r="F27" s="1376"/>
      <c r="G27" s="1376"/>
      <c r="H27" s="154"/>
      <c r="I27" s="61"/>
      <c r="J27" s="61"/>
      <c r="K27" s="61"/>
      <c r="L27" s="62"/>
      <c r="M27" s="63"/>
      <c r="N27" s="64" t="e">
        <f t="shared" si="1"/>
        <v>#DIV/0!</v>
      </c>
      <c r="O27" s="65"/>
      <c r="P27" s="65"/>
      <c r="Q27" s="65"/>
      <c r="R27" s="65"/>
      <c r="S27" s="65"/>
      <c r="T27" s="66" t="str">
        <f t="shared" si="2"/>
        <v/>
      </c>
      <c r="U27" s="67"/>
      <c r="V27" s="67"/>
      <c r="W27" s="68" t="str">
        <f t="shared" si="3"/>
        <v/>
      </c>
      <c r="X27" s="69"/>
      <c r="Y27" s="150">
        <f t="shared" ref="Y27:Y50" si="20">IF(X27&gt;=0.5,1,0)</f>
        <v>0</v>
      </c>
      <c r="Z27" s="70" t="str">
        <f t="shared" si="5"/>
        <v/>
      </c>
      <c r="AA27" s="161" t="str">
        <f t="shared" si="6"/>
        <v/>
      </c>
      <c r="AB27" s="81"/>
      <c r="AC27" s="160" t="str">
        <f t="shared" si="16"/>
        <v/>
      </c>
      <c r="AD27" s="135" t="str">
        <f>IF(K27="","",S12/S9)</f>
        <v/>
      </c>
      <c r="AE27" s="71" t="str">
        <f t="shared" si="17"/>
        <v/>
      </c>
      <c r="AF27" s="71" t="str">
        <f>IF(J27="","",#REF!*#REF!)</f>
        <v/>
      </c>
      <c r="AG27" s="71" t="str">
        <f t="shared" si="18"/>
        <v/>
      </c>
      <c r="AH27" s="73" t="str">
        <f t="shared" si="8"/>
        <v/>
      </c>
      <c r="AI27" s="74" t="str">
        <f t="shared" si="9"/>
        <v/>
      </c>
      <c r="AJ27" s="75" t="str">
        <f t="shared" ref="AJ27:AJ50" si="21">IF(AH27="","",(AL27/S$10/A27))</f>
        <v/>
      </c>
      <c r="AK27" s="71" t="str">
        <f t="shared" si="11"/>
        <v/>
      </c>
      <c r="AL27" s="76" t="str">
        <f t="shared" si="19"/>
        <v/>
      </c>
      <c r="AM27" s="74" t="str">
        <f t="shared" ref="AM27:AM50" si="22">IF(J27="","",IF(AB27&gt;AJ27,"NO","YES"))</f>
        <v/>
      </c>
      <c r="AN27" s="77" t="str">
        <f t="shared" si="13"/>
        <v/>
      </c>
      <c r="AO27" s="78"/>
      <c r="AP27" s="78"/>
      <c r="AQ27"/>
    </row>
    <row r="28" spans="1:497" s="79" customFormat="1" ht="24.75" customHeight="1" x14ac:dyDescent="0.25">
      <c r="A28" s="151">
        <f t="shared" si="0"/>
        <v>1</v>
      </c>
      <c r="B28" s="127">
        <v>50</v>
      </c>
      <c r="C28" s="60" t="s">
        <v>57</v>
      </c>
      <c r="D28" s="1376"/>
      <c r="E28" s="1376"/>
      <c r="F28" s="1376"/>
      <c r="G28" s="1376"/>
      <c r="H28" s="154"/>
      <c r="I28" s="61"/>
      <c r="J28" s="61"/>
      <c r="K28" s="61"/>
      <c r="L28" s="62"/>
      <c r="M28" s="63"/>
      <c r="N28" s="64" t="e">
        <f t="shared" si="1"/>
        <v>#DIV/0!</v>
      </c>
      <c r="O28" s="65"/>
      <c r="P28" s="65"/>
      <c r="Q28" s="65"/>
      <c r="R28" s="65"/>
      <c r="S28" s="65"/>
      <c r="T28" s="66" t="str">
        <f t="shared" si="2"/>
        <v/>
      </c>
      <c r="U28" s="67"/>
      <c r="V28" s="67"/>
      <c r="W28" s="68" t="str">
        <f t="shared" si="3"/>
        <v/>
      </c>
      <c r="X28" s="69"/>
      <c r="Y28" s="150">
        <f t="shared" si="20"/>
        <v>0</v>
      </c>
      <c r="Z28" s="70" t="str">
        <f t="shared" si="5"/>
        <v/>
      </c>
      <c r="AA28" s="161" t="str">
        <f t="shared" si="6"/>
        <v/>
      </c>
      <c r="AB28" s="81"/>
      <c r="AC28" s="160" t="str">
        <f t="shared" si="16"/>
        <v/>
      </c>
      <c r="AD28" s="135" t="str">
        <f>IF(K28="","",S12/S9)</f>
        <v/>
      </c>
      <c r="AE28" s="71" t="str">
        <f t="shared" si="17"/>
        <v/>
      </c>
      <c r="AF28" s="71" t="str">
        <f>IF(J28="","",#REF!*#REF!)</f>
        <v/>
      </c>
      <c r="AG28" s="71" t="str">
        <f t="shared" si="18"/>
        <v/>
      </c>
      <c r="AH28" s="73" t="str">
        <f t="shared" si="8"/>
        <v/>
      </c>
      <c r="AI28" s="74" t="str">
        <f t="shared" si="9"/>
        <v/>
      </c>
      <c r="AJ28" s="75" t="str">
        <f t="shared" si="21"/>
        <v/>
      </c>
      <c r="AK28" s="71" t="str">
        <f t="shared" si="11"/>
        <v/>
      </c>
      <c r="AL28" s="76" t="str">
        <f t="shared" si="19"/>
        <v/>
      </c>
      <c r="AM28" s="74" t="str">
        <f t="shared" si="22"/>
        <v/>
      </c>
      <c r="AN28" s="77" t="str">
        <f t="shared" si="13"/>
        <v/>
      </c>
      <c r="AO28" s="78"/>
      <c r="AP28" s="78"/>
      <c r="AQ28"/>
    </row>
    <row r="29" spans="1:497" s="79" customFormat="1" ht="24.75" customHeight="1" x14ac:dyDescent="0.25">
      <c r="A29" s="151">
        <f t="shared" si="0"/>
        <v>1</v>
      </c>
      <c r="B29" s="129">
        <v>60</v>
      </c>
      <c r="C29" s="60" t="s">
        <v>58</v>
      </c>
      <c r="D29" s="1376"/>
      <c r="E29" s="1376"/>
      <c r="F29" s="1376"/>
      <c r="G29" s="1376"/>
      <c r="H29" s="154"/>
      <c r="I29" s="61"/>
      <c r="J29" s="61"/>
      <c r="K29" s="61"/>
      <c r="L29" s="62"/>
      <c r="M29" s="63"/>
      <c r="N29" s="64"/>
      <c r="O29" s="65"/>
      <c r="P29" s="65"/>
      <c r="Q29" s="65"/>
      <c r="R29" s="65"/>
      <c r="S29" s="65"/>
      <c r="T29" s="66" t="str">
        <f t="shared" si="2"/>
        <v/>
      </c>
      <c r="U29" s="67"/>
      <c r="V29" s="67"/>
      <c r="W29" s="68" t="str">
        <f t="shared" si="3"/>
        <v/>
      </c>
      <c r="X29" s="69"/>
      <c r="Y29" s="150">
        <f t="shared" si="20"/>
        <v>0</v>
      </c>
      <c r="Z29" s="70" t="str">
        <f t="shared" si="5"/>
        <v/>
      </c>
      <c r="AA29" s="161" t="str">
        <f t="shared" si="6"/>
        <v/>
      </c>
      <c r="AB29" s="81" t="str">
        <f>IF(E29="","",(AD29/N$9/#REF!))</f>
        <v/>
      </c>
      <c r="AC29" s="160" t="str">
        <f t="shared" si="16"/>
        <v/>
      </c>
      <c r="AD29" s="135" t="str">
        <f>IF(K29="","",S12/S9)</f>
        <v/>
      </c>
      <c r="AE29" s="71" t="str">
        <f t="shared" si="17"/>
        <v/>
      </c>
      <c r="AF29" s="71" t="str">
        <f>IF(J29="","",#REF!*#REF!)</f>
        <v/>
      </c>
      <c r="AG29" s="71" t="str">
        <f t="shared" si="18"/>
        <v/>
      </c>
      <c r="AH29" s="73" t="str">
        <f t="shared" si="8"/>
        <v/>
      </c>
      <c r="AI29" s="74" t="str">
        <f t="shared" si="9"/>
        <v/>
      </c>
      <c r="AJ29" s="75" t="str">
        <f t="shared" si="21"/>
        <v/>
      </c>
      <c r="AK29" s="71" t="str">
        <f t="shared" si="11"/>
        <v/>
      </c>
      <c r="AL29" s="76" t="str">
        <f t="shared" si="19"/>
        <v/>
      </c>
      <c r="AM29" s="74" t="str">
        <f t="shared" si="22"/>
        <v/>
      </c>
      <c r="AN29" s="77" t="str">
        <f t="shared" si="13"/>
        <v/>
      </c>
      <c r="AO29" s="78"/>
      <c r="AP29" s="78"/>
      <c r="AQ29"/>
    </row>
    <row r="30" spans="1:497" s="80" customFormat="1" ht="24.75" customHeight="1" x14ac:dyDescent="0.25">
      <c r="A30" s="151">
        <f t="shared" si="0"/>
        <v>1</v>
      </c>
      <c r="B30" s="130">
        <v>70</v>
      </c>
      <c r="C30" s="60" t="s">
        <v>59</v>
      </c>
      <c r="D30" s="1371"/>
      <c r="E30" s="1371"/>
      <c r="F30" s="1371"/>
      <c r="G30" s="1371"/>
      <c r="H30" s="155"/>
      <c r="I30" s="61"/>
      <c r="J30" s="61"/>
      <c r="K30" s="61"/>
      <c r="L30" s="62"/>
      <c r="M30" s="63"/>
      <c r="N30" s="64" t="e">
        <f t="shared" si="1"/>
        <v>#DIV/0!</v>
      </c>
      <c r="O30" s="65"/>
      <c r="P30" s="65"/>
      <c r="Q30" s="65"/>
      <c r="R30" s="65"/>
      <c r="S30" s="65"/>
      <c r="T30" s="66" t="str">
        <f t="shared" si="2"/>
        <v/>
      </c>
      <c r="U30" s="67"/>
      <c r="V30" s="67"/>
      <c r="W30" s="68" t="str">
        <f t="shared" si="3"/>
        <v/>
      </c>
      <c r="X30" s="69"/>
      <c r="Y30" s="150">
        <f t="shared" si="20"/>
        <v>0</v>
      </c>
      <c r="Z30" s="70" t="str">
        <f t="shared" si="5"/>
        <v/>
      </c>
      <c r="AA30" s="161" t="str">
        <f t="shared" si="6"/>
        <v/>
      </c>
      <c r="AB30" s="81" t="str">
        <f>IF(E30="","",(AD30/N$9/#REF!))</f>
        <v/>
      </c>
      <c r="AC30" s="160" t="str">
        <f t="shared" si="16"/>
        <v/>
      </c>
      <c r="AD30" s="135" t="str">
        <f>IF(K30="","",S12/S9)</f>
        <v/>
      </c>
      <c r="AE30" s="71" t="str">
        <f t="shared" si="17"/>
        <v/>
      </c>
      <c r="AF30" s="71" t="str">
        <f>IF(J30="","",#REF!*#REF!)</f>
        <v/>
      </c>
      <c r="AG30" s="71" t="str">
        <f t="shared" si="18"/>
        <v/>
      </c>
      <c r="AH30" s="73" t="str">
        <f t="shared" si="8"/>
        <v/>
      </c>
      <c r="AI30" s="74" t="str">
        <f t="shared" si="9"/>
        <v/>
      </c>
      <c r="AJ30" s="75" t="str">
        <f t="shared" si="21"/>
        <v/>
      </c>
      <c r="AK30" s="71" t="str">
        <f t="shared" si="11"/>
        <v/>
      </c>
      <c r="AL30" s="76" t="str">
        <f t="shared" si="19"/>
        <v/>
      </c>
      <c r="AM30" s="74" t="str">
        <f t="shared" si="22"/>
        <v/>
      </c>
      <c r="AN30" s="77" t="str">
        <f t="shared" si="13"/>
        <v/>
      </c>
      <c r="AO30" s="78"/>
      <c r="AP30" s="78"/>
      <c r="AQ30"/>
    </row>
    <row r="31" spans="1:497" s="80" customFormat="1" ht="24.75" customHeight="1" x14ac:dyDescent="0.25">
      <c r="A31" s="151">
        <f t="shared" si="0"/>
        <v>1</v>
      </c>
      <c r="B31" s="127">
        <v>80</v>
      </c>
      <c r="C31" s="60" t="s">
        <v>60</v>
      </c>
      <c r="D31" s="1371"/>
      <c r="E31" s="1371"/>
      <c r="F31" s="1371"/>
      <c r="G31" s="1371"/>
      <c r="H31" s="155"/>
      <c r="I31" s="61"/>
      <c r="J31" s="61"/>
      <c r="K31" s="61"/>
      <c r="L31" s="62"/>
      <c r="M31" s="63"/>
      <c r="N31" s="64" t="e">
        <f t="shared" si="1"/>
        <v>#DIV/0!</v>
      </c>
      <c r="O31" s="65"/>
      <c r="P31" s="65"/>
      <c r="Q31" s="65"/>
      <c r="R31" s="65"/>
      <c r="S31" s="65"/>
      <c r="T31" s="66" t="str">
        <f t="shared" si="2"/>
        <v/>
      </c>
      <c r="U31" s="67"/>
      <c r="V31" s="67"/>
      <c r="W31" s="68" t="str">
        <f t="shared" si="3"/>
        <v/>
      </c>
      <c r="X31" s="69"/>
      <c r="Y31" s="150">
        <f t="shared" si="20"/>
        <v>0</v>
      </c>
      <c r="Z31" s="70" t="str">
        <f t="shared" si="5"/>
        <v/>
      </c>
      <c r="AA31" s="161" t="str">
        <f t="shared" si="6"/>
        <v/>
      </c>
      <c r="AB31" s="81" t="str">
        <f>IF(E31="","",(AD31/N$9/#REF!))</f>
        <v/>
      </c>
      <c r="AC31" s="160" t="str">
        <f t="shared" si="16"/>
        <v/>
      </c>
      <c r="AD31" s="135" t="str">
        <f>IF(K31="","",S12/S9)</f>
        <v/>
      </c>
      <c r="AE31" s="71" t="str">
        <f t="shared" si="17"/>
        <v/>
      </c>
      <c r="AF31" s="71" t="str">
        <f>IF(J31="","",#REF!*#REF!)</f>
        <v/>
      </c>
      <c r="AG31" s="71" t="str">
        <f t="shared" si="18"/>
        <v/>
      </c>
      <c r="AH31" s="73" t="str">
        <f t="shared" si="8"/>
        <v/>
      </c>
      <c r="AI31" s="74" t="str">
        <f t="shared" si="9"/>
        <v/>
      </c>
      <c r="AJ31" s="75" t="str">
        <f t="shared" si="21"/>
        <v/>
      </c>
      <c r="AK31" s="71" t="str">
        <f t="shared" si="11"/>
        <v/>
      </c>
      <c r="AL31" s="76" t="str">
        <f t="shared" si="19"/>
        <v/>
      </c>
      <c r="AM31" s="74" t="str">
        <f t="shared" si="22"/>
        <v/>
      </c>
      <c r="AN31" s="77" t="str">
        <f t="shared" si="13"/>
        <v/>
      </c>
      <c r="AO31" s="78"/>
      <c r="AP31" s="78"/>
      <c r="AQ31"/>
    </row>
    <row r="32" spans="1:497" s="80" customFormat="1" ht="24.75" customHeight="1" x14ac:dyDescent="0.25">
      <c r="A32" s="151">
        <f t="shared" si="0"/>
        <v>1</v>
      </c>
      <c r="B32" s="127">
        <v>90</v>
      </c>
      <c r="C32" s="60" t="s">
        <v>61</v>
      </c>
      <c r="D32" s="1371"/>
      <c r="E32" s="1371"/>
      <c r="F32" s="1371"/>
      <c r="G32" s="1371"/>
      <c r="H32" s="155"/>
      <c r="I32" s="61"/>
      <c r="J32" s="61"/>
      <c r="K32" s="61"/>
      <c r="L32" s="62"/>
      <c r="M32" s="63"/>
      <c r="N32" s="64" t="e">
        <f t="shared" si="1"/>
        <v>#DIV/0!</v>
      </c>
      <c r="O32" s="65"/>
      <c r="P32" s="65"/>
      <c r="Q32" s="65"/>
      <c r="R32" s="65"/>
      <c r="S32" s="65"/>
      <c r="T32" s="66" t="str">
        <f t="shared" si="2"/>
        <v/>
      </c>
      <c r="U32" s="67"/>
      <c r="V32" s="67"/>
      <c r="W32" s="68" t="str">
        <f t="shared" si="3"/>
        <v/>
      </c>
      <c r="X32" s="69"/>
      <c r="Y32" s="150">
        <f t="shared" si="20"/>
        <v>0</v>
      </c>
      <c r="Z32" s="70" t="str">
        <f t="shared" si="5"/>
        <v/>
      </c>
      <c r="AA32" s="161" t="str">
        <f t="shared" si="6"/>
        <v/>
      </c>
      <c r="AB32" s="81" t="str">
        <f>IF(E32="","",(AD32/N$9/#REF!))</f>
        <v/>
      </c>
      <c r="AC32" s="160" t="str">
        <f t="shared" si="16"/>
        <v/>
      </c>
      <c r="AD32" s="135" t="str">
        <f>IF(K32="","",S12/S9)</f>
        <v/>
      </c>
      <c r="AE32" s="71" t="str">
        <f t="shared" si="17"/>
        <v/>
      </c>
      <c r="AF32" s="81" t="str">
        <f>IF(J32="","",#REF!*#REF!)</f>
        <v/>
      </c>
      <c r="AG32" s="71" t="str">
        <f t="shared" si="18"/>
        <v/>
      </c>
      <c r="AH32" s="73" t="str">
        <f t="shared" si="8"/>
        <v/>
      </c>
      <c r="AI32" s="74" t="str">
        <f t="shared" si="9"/>
        <v/>
      </c>
      <c r="AJ32" s="75" t="str">
        <f t="shared" si="21"/>
        <v/>
      </c>
      <c r="AK32" s="71" t="str">
        <f t="shared" si="11"/>
        <v/>
      </c>
      <c r="AL32" s="76" t="str">
        <f t="shared" si="19"/>
        <v/>
      </c>
      <c r="AM32" s="74" t="str">
        <f t="shared" si="22"/>
        <v/>
      </c>
      <c r="AN32" s="77" t="str">
        <f t="shared" si="13"/>
        <v/>
      </c>
      <c r="AO32" s="78"/>
      <c r="AP32" s="78"/>
      <c r="AQ32"/>
    </row>
    <row r="33" spans="1:43" s="79" customFormat="1" ht="24.75" customHeight="1" x14ac:dyDescent="0.25">
      <c r="A33" s="151">
        <f t="shared" si="0"/>
        <v>1</v>
      </c>
      <c r="B33" s="131">
        <v>100</v>
      </c>
      <c r="C33" s="60" t="s">
        <v>62</v>
      </c>
      <c r="D33" s="1371"/>
      <c r="E33" s="1371"/>
      <c r="F33" s="1371"/>
      <c r="G33" s="1371"/>
      <c r="H33" s="155"/>
      <c r="I33" s="61"/>
      <c r="J33" s="61"/>
      <c r="K33" s="61"/>
      <c r="L33" s="62"/>
      <c r="M33" s="63"/>
      <c r="N33" s="64" t="e">
        <f t="shared" si="1"/>
        <v>#DIV/0!</v>
      </c>
      <c r="O33" s="65"/>
      <c r="P33" s="65"/>
      <c r="Q33" s="65"/>
      <c r="R33" s="65"/>
      <c r="S33" s="65"/>
      <c r="T33" s="66" t="str">
        <f t="shared" si="2"/>
        <v/>
      </c>
      <c r="U33" s="67"/>
      <c r="V33" s="67"/>
      <c r="W33" s="68" t="str">
        <f t="shared" si="3"/>
        <v/>
      </c>
      <c r="X33" s="69"/>
      <c r="Y33" s="150">
        <f t="shared" si="20"/>
        <v>0</v>
      </c>
      <c r="Z33" s="70" t="str">
        <f t="shared" si="5"/>
        <v/>
      </c>
      <c r="AA33" s="161" t="str">
        <f t="shared" si="6"/>
        <v/>
      </c>
      <c r="AB33" s="81" t="str">
        <f>IF(E33="","",(AD33/N$9/#REF!))</f>
        <v/>
      </c>
      <c r="AC33" s="160" t="str">
        <f t="shared" si="16"/>
        <v/>
      </c>
      <c r="AD33" s="135" t="str">
        <f>IF(K33="","",S12/S9)</f>
        <v/>
      </c>
      <c r="AE33" s="71" t="str">
        <f t="shared" si="17"/>
        <v/>
      </c>
      <c r="AF33" s="81" t="str">
        <f>IF(J33="","",#REF!*#REF!)</f>
        <v/>
      </c>
      <c r="AG33" s="71" t="str">
        <f t="shared" si="18"/>
        <v/>
      </c>
      <c r="AH33" s="73" t="str">
        <f t="shared" si="8"/>
        <v/>
      </c>
      <c r="AI33" s="74" t="str">
        <f t="shared" si="9"/>
        <v/>
      </c>
      <c r="AJ33" s="75" t="str">
        <f t="shared" si="21"/>
        <v/>
      </c>
      <c r="AK33" s="71" t="str">
        <f t="shared" si="11"/>
        <v/>
      </c>
      <c r="AL33" s="76" t="str">
        <f t="shared" si="19"/>
        <v/>
      </c>
      <c r="AM33" s="74" t="str">
        <f t="shared" si="22"/>
        <v/>
      </c>
      <c r="AN33" s="77" t="str">
        <f t="shared" si="13"/>
        <v/>
      </c>
      <c r="AO33" s="78"/>
      <c r="AP33" s="78"/>
    </row>
    <row r="34" spans="1:43" s="79" customFormat="1" ht="24.75" customHeight="1" x14ac:dyDescent="0.25">
      <c r="A34" s="151">
        <f t="shared" si="0"/>
        <v>1</v>
      </c>
      <c r="B34" s="130">
        <v>110</v>
      </c>
      <c r="C34" s="60" t="s">
        <v>63</v>
      </c>
      <c r="D34" s="1371"/>
      <c r="E34" s="1371"/>
      <c r="F34" s="1371"/>
      <c r="G34" s="1371"/>
      <c r="H34" s="155"/>
      <c r="I34" s="61"/>
      <c r="J34" s="61"/>
      <c r="K34" s="61"/>
      <c r="L34" s="62"/>
      <c r="M34" s="63"/>
      <c r="N34" s="64" t="e">
        <f t="shared" si="1"/>
        <v>#DIV/0!</v>
      </c>
      <c r="O34" s="65"/>
      <c r="P34" s="65"/>
      <c r="Q34" s="65"/>
      <c r="R34" s="65"/>
      <c r="S34" s="65"/>
      <c r="T34" s="66" t="str">
        <f t="shared" si="2"/>
        <v/>
      </c>
      <c r="U34" s="67"/>
      <c r="V34" s="67"/>
      <c r="W34" s="68" t="str">
        <f t="shared" si="3"/>
        <v/>
      </c>
      <c r="X34" s="69"/>
      <c r="Y34" s="150">
        <f t="shared" si="20"/>
        <v>0</v>
      </c>
      <c r="Z34" s="70" t="str">
        <f t="shared" si="5"/>
        <v/>
      </c>
      <c r="AA34" s="161" t="str">
        <f t="shared" si="6"/>
        <v/>
      </c>
      <c r="AB34" s="81" t="str">
        <f>IF(E34="","",(AD34/N$9/#REF!))</f>
        <v/>
      </c>
      <c r="AC34" s="160" t="str">
        <f t="shared" si="16"/>
        <v/>
      </c>
      <c r="AD34" s="135" t="str">
        <f>IF(K34="","",S12/S9)</f>
        <v/>
      </c>
      <c r="AE34" s="71" t="str">
        <f t="shared" si="17"/>
        <v/>
      </c>
      <c r="AF34" s="81" t="str">
        <f>IF(J34="","",#REF!*#REF!)</f>
        <v/>
      </c>
      <c r="AG34" s="71" t="str">
        <f t="shared" si="18"/>
        <v/>
      </c>
      <c r="AH34" s="73" t="str">
        <f t="shared" si="8"/>
        <v/>
      </c>
      <c r="AI34" s="74" t="str">
        <f t="shared" si="9"/>
        <v/>
      </c>
      <c r="AJ34" s="75" t="str">
        <f t="shared" si="21"/>
        <v/>
      </c>
      <c r="AK34" s="71" t="str">
        <f t="shared" si="11"/>
        <v/>
      </c>
      <c r="AL34" s="76" t="str">
        <f t="shared" si="19"/>
        <v/>
      </c>
      <c r="AM34" s="74" t="str">
        <f t="shared" si="22"/>
        <v/>
      </c>
      <c r="AN34" s="77" t="str">
        <f t="shared" si="13"/>
        <v/>
      </c>
      <c r="AO34" s="78"/>
      <c r="AP34" s="78"/>
    </row>
    <row r="35" spans="1:43" s="79" customFormat="1" ht="24.75" customHeight="1" x14ac:dyDescent="0.25">
      <c r="A35" s="151">
        <f t="shared" si="0"/>
        <v>1</v>
      </c>
      <c r="B35" s="127">
        <v>120</v>
      </c>
      <c r="C35" s="60" t="s">
        <v>64</v>
      </c>
      <c r="D35" s="1371"/>
      <c r="E35" s="1371"/>
      <c r="F35" s="1371"/>
      <c r="G35" s="1371"/>
      <c r="H35" s="155"/>
      <c r="I35" s="61"/>
      <c r="J35" s="61"/>
      <c r="K35" s="61"/>
      <c r="L35" s="62"/>
      <c r="M35" s="63"/>
      <c r="N35" s="64" t="e">
        <f t="shared" si="1"/>
        <v>#DIV/0!</v>
      </c>
      <c r="O35" s="65"/>
      <c r="P35" s="65"/>
      <c r="Q35" s="65"/>
      <c r="R35" s="65"/>
      <c r="S35" s="65"/>
      <c r="T35" s="66" t="str">
        <f t="shared" si="2"/>
        <v/>
      </c>
      <c r="U35" s="67"/>
      <c r="V35" s="67"/>
      <c r="W35" s="68" t="str">
        <f t="shared" si="3"/>
        <v/>
      </c>
      <c r="X35" s="69"/>
      <c r="Y35" s="150">
        <f t="shared" si="20"/>
        <v>0</v>
      </c>
      <c r="Z35" s="70" t="str">
        <f t="shared" si="5"/>
        <v/>
      </c>
      <c r="AA35" s="161" t="str">
        <f t="shared" si="6"/>
        <v/>
      </c>
      <c r="AB35" s="81" t="str">
        <f>IF(E35="","",(AD35/N$9/#REF!))</f>
        <v/>
      </c>
      <c r="AC35" s="160" t="str">
        <f t="shared" si="16"/>
        <v/>
      </c>
      <c r="AD35" s="135" t="str">
        <f>IF(K35="","",S12/S9)</f>
        <v/>
      </c>
      <c r="AE35" s="71" t="str">
        <f t="shared" si="17"/>
        <v/>
      </c>
      <c r="AF35" s="81" t="str">
        <f>IF(J35="","",#REF!*#REF!)</f>
        <v/>
      </c>
      <c r="AG35" s="71" t="str">
        <f t="shared" si="18"/>
        <v/>
      </c>
      <c r="AH35" s="73" t="str">
        <f t="shared" si="8"/>
        <v/>
      </c>
      <c r="AI35" s="74" t="str">
        <f t="shared" si="9"/>
        <v/>
      </c>
      <c r="AJ35" s="75" t="str">
        <f t="shared" si="21"/>
        <v/>
      </c>
      <c r="AK35" s="71" t="str">
        <f t="shared" si="11"/>
        <v/>
      </c>
      <c r="AL35" s="76" t="str">
        <f t="shared" si="19"/>
        <v/>
      </c>
      <c r="AM35" s="74" t="str">
        <f t="shared" si="22"/>
        <v/>
      </c>
      <c r="AN35" s="77" t="str">
        <f t="shared" si="13"/>
        <v/>
      </c>
      <c r="AO35" s="78"/>
      <c r="AP35" s="78"/>
    </row>
    <row r="36" spans="1:43" s="79" customFormat="1" ht="24.75" customHeight="1" x14ac:dyDescent="0.25">
      <c r="A36" s="151">
        <f t="shared" si="0"/>
        <v>1</v>
      </c>
      <c r="B36" s="127">
        <v>130</v>
      </c>
      <c r="C36" s="60" t="s">
        <v>65</v>
      </c>
      <c r="D36" s="1371"/>
      <c r="E36" s="1371"/>
      <c r="F36" s="1371"/>
      <c r="G36" s="1371"/>
      <c r="H36" s="155"/>
      <c r="I36" s="61"/>
      <c r="J36" s="61"/>
      <c r="K36" s="61"/>
      <c r="L36" s="62"/>
      <c r="M36" s="63"/>
      <c r="N36" s="64" t="e">
        <f t="shared" si="1"/>
        <v>#DIV/0!</v>
      </c>
      <c r="O36" s="65"/>
      <c r="P36" s="65"/>
      <c r="Q36" s="65"/>
      <c r="R36" s="65"/>
      <c r="S36" s="65"/>
      <c r="T36" s="66" t="str">
        <f t="shared" si="2"/>
        <v/>
      </c>
      <c r="U36" s="67"/>
      <c r="V36" s="67"/>
      <c r="W36" s="68" t="str">
        <f t="shared" si="3"/>
        <v/>
      </c>
      <c r="X36" s="69"/>
      <c r="Y36" s="150">
        <f t="shared" si="20"/>
        <v>0</v>
      </c>
      <c r="Z36" s="70" t="str">
        <f t="shared" si="5"/>
        <v/>
      </c>
      <c r="AA36" s="161" t="str">
        <f t="shared" si="6"/>
        <v/>
      </c>
      <c r="AB36" s="81" t="str">
        <f>IF(E36="","",(AD36/N$9/#REF!))</f>
        <v/>
      </c>
      <c r="AC36" s="160" t="str">
        <f t="shared" si="16"/>
        <v/>
      </c>
      <c r="AD36" s="135" t="str">
        <f>IF(K36="","",S12/S9)</f>
        <v/>
      </c>
      <c r="AE36" s="71" t="str">
        <f t="shared" si="17"/>
        <v/>
      </c>
      <c r="AF36" s="81" t="str">
        <f>IF(J36="","",#REF!*#REF!)</f>
        <v/>
      </c>
      <c r="AG36" s="71" t="str">
        <f t="shared" si="18"/>
        <v/>
      </c>
      <c r="AH36" s="73" t="str">
        <f t="shared" si="8"/>
        <v/>
      </c>
      <c r="AI36" s="74" t="str">
        <f t="shared" si="9"/>
        <v/>
      </c>
      <c r="AJ36" s="75" t="str">
        <f t="shared" si="21"/>
        <v/>
      </c>
      <c r="AK36" s="71" t="str">
        <f t="shared" si="11"/>
        <v/>
      </c>
      <c r="AL36" s="76" t="str">
        <f t="shared" si="19"/>
        <v/>
      </c>
      <c r="AM36" s="74" t="str">
        <f t="shared" si="22"/>
        <v/>
      </c>
      <c r="AN36" s="77" t="str">
        <f t="shared" si="13"/>
        <v/>
      </c>
      <c r="AO36" s="78"/>
      <c r="AP36" s="78"/>
      <c r="AQ36" s="82"/>
    </row>
    <row r="37" spans="1:43" s="79" customFormat="1" ht="24.75" customHeight="1" x14ac:dyDescent="0.25">
      <c r="A37" s="151">
        <f t="shared" si="0"/>
        <v>1</v>
      </c>
      <c r="B37" s="131">
        <v>140</v>
      </c>
      <c r="C37" s="60" t="s">
        <v>66</v>
      </c>
      <c r="D37" s="1371"/>
      <c r="E37" s="1371"/>
      <c r="F37" s="1371"/>
      <c r="G37" s="1371"/>
      <c r="H37" s="155"/>
      <c r="I37" s="61"/>
      <c r="J37" s="61"/>
      <c r="K37" s="61"/>
      <c r="L37" s="62"/>
      <c r="M37" s="63"/>
      <c r="N37" s="64" t="e">
        <f t="shared" si="1"/>
        <v>#DIV/0!</v>
      </c>
      <c r="O37" s="65"/>
      <c r="P37" s="65"/>
      <c r="Q37" s="65"/>
      <c r="R37" s="65"/>
      <c r="S37" s="65"/>
      <c r="T37" s="66" t="str">
        <f t="shared" si="2"/>
        <v/>
      </c>
      <c r="U37" s="67"/>
      <c r="V37" s="67"/>
      <c r="W37" s="68" t="str">
        <f t="shared" si="3"/>
        <v/>
      </c>
      <c r="X37" s="69"/>
      <c r="Y37" s="150">
        <f t="shared" si="20"/>
        <v>0</v>
      </c>
      <c r="Z37" s="70" t="str">
        <f t="shared" si="5"/>
        <v/>
      </c>
      <c r="AA37" s="161" t="str">
        <f t="shared" si="6"/>
        <v/>
      </c>
      <c r="AB37" s="81" t="str">
        <f>IF(E37="","",(AD37/N$9/#REF!))</f>
        <v/>
      </c>
      <c r="AC37" s="160" t="str">
        <f t="shared" si="16"/>
        <v/>
      </c>
      <c r="AD37" s="135" t="str">
        <f>IF(K37="","",S12/S9)</f>
        <v/>
      </c>
      <c r="AE37" s="71" t="str">
        <f t="shared" si="17"/>
        <v/>
      </c>
      <c r="AF37" s="81" t="str">
        <f>IF(J37="","",#REF!*#REF!)</f>
        <v/>
      </c>
      <c r="AG37" s="71" t="str">
        <f t="shared" si="18"/>
        <v/>
      </c>
      <c r="AH37" s="73" t="str">
        <f t="shared" si="8"/>
        <v/>
      </c>
      <c r="AI37" s="74" t="str">
        <f t="shared" si="9"/>
        <v/>
      </c>
      <c r="AJ37" s="75" t="str">
        <f t="shared" si="21"/>
        <v/>
      </c>
      <c r="AK37" s="71" t="str">
        <f t="shared" si="11"/>
        <v/>
      </c>
      <c r="AL37" s="76" t="str">
        <f t="shared" si="19"/>
        <v/>
      </c>
      <c r="AM37" s="74" t="str">
        <f t="shared" si="22"/>
        <v/>
      </c>
      <c r="AN37" s="77" t="str">
        <f t="shared" si="13"/>
        <v/>
      </c>
      <c r="AO37" s="78"/>
      <c r="AP37" s="78"/>
    </row>
    <row r="38" spans="1:43" s="79" customFormat="1" ht="24.75" customHeight="1" x14ac:dyDescent="0.25">
      <c r="A38" s="151">
        <v>1</v>
      </c>
      <c r="B38" s="130">
        <v>150</v>
      </c>
      <c r="C38" s="60" t="s">
        <v>67</v>
      </c>
      <c r="D38" s="1371"/>
      <c r="E38" s="1371"/>
      <c r="F38" s="1371"/>
      <c r="G38" s="1371"/>
      <c r="H38" s="155"/>
      <c r="I38" s="61"/>
      <c r="J38" s="61"/>
      <c r="K38" s="61"/>
      <c r="L38" s="62"/>
      <c r="M38" s="63"/>
      <c r="N38" s="64" t="e">
        <f t="shared" si="1"/>
        <v>#DIV/0!</v>
      </c>
      <c r="O38" s="65"/>
      <c r="P38" s="65"/>
      <c r="Q38" s="65"/>
      <c r="R38" s="65"/>
      <c r="S38" s="65"/>
      <c r="T38" s="66" t="str">
        <f t="shared" si="2"/>
        <v/>
      </c>
      <c r="U38" s="67"/>
      <c r="V38" s="67"/>
      <c r="W38" s="68" t="str">
        <f t="shared" si="3"/>
        <v/>
      </c>
      <c r="X38" s="69"/>
      <c r="Y38" s="150">
        <f t="shared" si="20"/>
        <v>0</v>
      </c>
      <c r="Z38" s="70" t="str">
        <f t="shared" si="5"/>
        <v/>
      </c>
      <c r="AA38" s="161" t="str">
        <f t="shared" si="6"/>
        <v/>
      </c>
      <c r="AB38" s="81" t="str">
        <f>IF(E38="","",(AD38/N$9/#REF!))</f>
        <v/>
      </c>
      <c r="AC38" s="160" t="str">
        <f t="shared" si="16"/>
        <v/>
      </c>
      <c r="AD38" s="135" t="str">
        <f>IF(K38="","",S12/S9)</f>
        <v/>
      </c>
      <c r="AE38" s="71" t="str">
        <f t="shared" si="17"/>
        <v/>
      </c>
      <c r="AF38" s="81" t="str">
        <f>IF(J38="","",#REF!*#REF!)</f>
        <v/>
      </c>
      <c r="AG38" s="71" t="str">
        <f t="shared" si="18"/>
        <v/>
      </c>
      <c r="AH38" s="73" t="str">
        <f t="shared" si="8"/>
        <v/>
      </c>
      <c r="AI38" s="74" t="str">
        <f t="shared" si="9"/>
        <v/>
      </c>
      <c r="AJ38" s="75" t="str">
        <f t="shared" si="21"/>
        <v/>
      </c>
      <c r="AK38" s="71" t="str">
        <f t="shared" si="11"/>
        <v/>
      </c>
      <c r="AL38" s="76" t="str">
        <f t="shared" si="19"/>
        <v/>
      </c>
      <c r="AM38" s="74" t="str">
        <f t="shared" si="22"/>
        <v/>
      </c>
      <c r="AN38" s="77" t="str">
        <f t="shared" si="13"/>
        <v/>
      </c>
      <c r="AO38" s="78"/>
      <c r="AP38" s="78"/>
    </row>
    <row r="39" spans="1:43" s="79" customFormat="1" ht="24.75" customHeight="1" x14ac:dyDescent="0.25">
      <c r="A39" s="151">
        <v>1</v>
      </c>
      <c r="B39" s="127">
        <v>160</v>
      </c>
      <c r="C39" s="60" t="s">
        <v>68</v>
      </c>
      <c r="D39" s="1371"/>
      <c r="E39" s="1371"/>
      <c r="F39" s="1371"/>
      <c r="G39" s="1371"/>
      <c r="H39" s="155"/>
      <c r="I39" s="61"/>
      <c r="J39" s="61"/>
      <c r="K39" s="61"/>
      <c r="L39" s="62"/>
      <c r="M39" s="63"/>
      <c r="N39" s="64" t="e">
        <f t="shared" si="1"/>
        <v>#DIV/0!</v>
      </c>
      <c r="O39" s="65"/>
      <c r="P39" s="65"/>
      <c r="Q39" s="65"/>
      <c r="R39" s="65"/>
      <c r="S39" s="65"/>
      <c r="T39" s="66" t="str">
        <f t="shared" si="2"/>
        <v/>
      </c>
      <c r="U39" s="67"/>
      <c r="V39" s="67"/>
      <c r="W39" s="68" t="str">
        <f t="shared" si="3"/>
        <v/>
      </c>
      <c r="X39" s="69"/>
      <c r="Y39" s="150">
        <f t="shared" si="20"/>
        <v>0</v>
      </c>
      <c r="Z39" s="70" t="str">
        <f t="shared" si="5"/>
        <v/>
      </c>
      <c r="AA39" s="161" t="str">
        <f t="shared" si="6"/>
        <v/>
      </c>
      <c r="AB39" s="81" t="str">
        <f>IF(E39="","",(AD39/N$9/#REF!))</f>
        <v/>
      </c>
      <c r="AC39" s="160" t="str">
        <f t="shared" si="16"/>
        <v/>
      </c>
      <c r="AD39" s="135" t="str">
        <f>IF(K39="","",S12/S9)</f>
        <v/>
      </c>
      <c r="AE39" s="71" t="str">
        <f t="shared" si="17"/>
        <v/>
      </c>
      <c r="AF39" s="81" t="str">
        <f>IF(J39="","",#REF!*#REF!)</f>
        <v/>
      </c>
      <c r="AG39" s="71" t="str">
        <f t="shared" si="18"/>
        <v/>
      </c>
      <c r="AH39" s="73" t="str">
        <f t="shared" si="8"/>
        <v/>
      </c>
      <c r="AI39" s="74" t="str">
        <f t="shared" si="9"/>
        <v/>
      </c>
      <c r="AJ39" s="75" t="str">
        <f t="shared" si="21"/>
        <v/>
      </c>
      <c r="AK39" s="71" t="str">
        <f t="shared" si="11"/>
        <v/>
      </c>
      <c r="AL39" s="76" t="str">
        <f t="shared" si="19"/>
        <v/>
      </c>
      <c r="AM39" s="74" t="str">
        <f t="shared" si="22"/>
        <v/>
      </c>
      <c r="AN39" s="77" t="str">
        <f t="shared" si="13"/>
        <v/>
      </c>
      <c r="AO39" s="78"/>
      <c r="AP39" s="78"/>
    </row>
    <row r="40" spans="1:43" s="79" customFormat="1" ht="24.75" customHeight="1" x14ac:dyDescent="0.25">
      <c r="A40" s="151">
        <v>1</v>
      </c>
      <c r="B40" s="127">
        <v>170</v>
      </c>
      <c r="C40" s="60" t="s">
        <v>69</v>
      </c>
      <c r="D40" s="1371"/>
      <c r="E40" s="1371"/>
      <c r="F40" s="1371"/>
      <c r="G40" s="1371"/>
      <c r="H40" s="155"/>
      <c r="I40" s="61"/>
      <c r="J40" s="61"/>
      <c r="K40" s="61"/>
      <c r="L40" s="62"/>
      <c r="M40" s="63"/>
      <c r="N40" s="64" t="e">
        <f t="shared" si="1"/>
        <v>#DIV/0!</v>
      </c>
      <c r="O40" s="65"/>
      <c r="P40" s="65"/>
      <c r="Q40" s="65"/>
      <c r="R40" s="65"/>
      <c r="S40" s="65"/>
      <c r="T40" s="66" t="str">
        <f t="shared" si="2"/>
        <v/>
      </c>
      <c r="U40" s="67"/>
      <c r="V40" s="67"/>
      <c r="W40" s="68" t="str">
        <f t="shared" si="3"/>
        <v/>
      </c>
      <c r="X40" s="69"/>
      <c r="Y40" s="150">
        <f t="shared" si="20"/>
        <v>0</v>
      </c>
      <c r="Z40" s="70" t="str">
        <f t="shared" si="5"/>
        <v/>
      </c>
      <c r="AA40" s="161" t="str">
        <f t="shared" si="6"/>
        <v/>
      </c>
      <c r="AB40" s="81" t="str">
        <f>IF(E40="","",(AD40/N$9/#REF!))</f>
        <v/>
      </c>
      <c r="AC40" s="160" t="str">
        <f t="shared" si="16"/>
        <v/>
      </c>
      <c r="AD40" s="135" t="str">
        <f>IF(K40="","",S12/S9)</f>
        <v/>
      </c>
      <c r="AE40" s="71" t="str">
        <f t="shared" si="17"/>
        <v/>
      </c>
      <c r="AF40" s="81" t="str">
        <f>IF(J40="","",#REF!*#REF!)</f>
        <v/>
      </c>
      <c r="AG40" s="71" t="str">
        <f t="shared" si="18"/>
        <v/>
      </c>
      <c r="AH40" s="73" t="str">
        <f t="shared" si="8"/>
        <v/>
      </c>
      <c r="AI40" s="74" t="str">
        <f t="shared" si="9"/>
        <v/>
      </c>
      <c r="AJ40" s="75" t="str">
        <f t="shared" si="21"/>
        <v/>
      </c>
      <c r="AK40" s="71" t="str">
        <f t="shared" si="11"/>
        <v/>
      </c>
      <c r="AL40" s="76" t="str">
        <f t="shared" si="19"/>
        <v/>
      </c>
      <c r="AM40" s="74" t="str">
        <f t="shared" si="22"/>
        <v/>
      </c>
      <c r="AN40" s="77" t="str">
        <f t="shared" si="13"/>
        <v/>
      </c>
      <c r="AO40" s="78"/>
      <c r="AP40" s="78"/>
    </row>
    <row r="41" spans="1:43" s="79" customFormat="1" ht="24.75" customHeight="1" x14ac:dyDescent="0.25">
      <c r="A41" s="151">
        <f t="shared" si="0"/>
        <v>1</v>
      </c>
      <c r="B41" s="129">
        <v>180</v>
      </c>
      <c r="C41" s="60" t="s">
        <v>70</v>
      </c>
      <c r="D41" s="1371"/>
      <c r="E41" s="1371"/>
      <c r="F41" s="1371"/>
      <c r="G41" s="1371"/>
      <c r="H41" s="155"/>
      <c r="I41" s="61"/>
      <c r="J41" s="61"/>
      <c r="K41" s="61"/>
      <c r="L41" s="62"/>
      <c r="M41" s="63"/>
      <c r="N41" s="64" t="e">
        <f t="shared" si="1"/>
        <v>#DIV/0!</v>
      </c>
      <c r="O41" s="65"/>
      <c r="P41" s="65"/>
      <c r="Q41" s="65"/>
      <c r="R41" s="65"/>
      <c r="S41" s="65"/>
      <c r="T41" s="66" t="str">
        <f t="shared" si="2"/>
        <v/>
      </c>
      <c r="U41" s="67"/>
      <c r="V41" s="67"/>
      <c r="W41" s="68" t="str">
        <f t="shared" si="3"/>
        <v/>
      </c>
      <c r="X41" s="69"/>
      <c r="Y41" s="150">
        <f t="shared" si="20"/>
        <v>0</v>
      </c>
      <c r="Z41" s="70" t="str">
        <f t="shared" si="5"/>
        <v/>
      </c>
      <c r="AA41" s="161" t="str">
        <f t="shared" si="6"/>
        <v/>
      </c>
      <c r="AB41" s="81" t="str">
        <f>IF(E41="","",(AD41/N$9/#REF!))</f>
        <v/>
      </c>
      <c r="AC41" s="160" t="str">
        <f t="shared" si="16"/>
        <v/>
      </c>
      <c r="AD41" s="135" t="str">
        <f>IF(K41="","",S12/S9)</f>
        <v/>
      </c>
      <c r="AE41" s="71" t="str">
        <f t="shared" si="17"/>
        <v/>
      </c>
      <c r="AF41" s="81" t="str">
        <f>IF(J41="","",#REF!*#REF!)</f>
        <v/>
      </c>
      <c r="AG41" s="71" t="str">
        <f t="shared" si="18"/>
        <v/>
      </c>
      <c r="AH41" s="73" t="str">
        <f t="shared" si="8"/>
        <v/>
      </c>
      <c r="AI41" s="74" t="str">
        <f t="shared" si="9"/>
        <v/>
      </c>
      <c r="AJ41" s="75" t="str">
        <f t="shared" si="21"/>
        <v/>
      </c>
      <c r="AK41" s="71" t="str">
        <f t="shared" si="11"/>
        <v/>
      </c>
      <c r="AL41" s="76" t="str">
        <f t="shared" si="19"/>
        <v/>
      </c>
      <c r="AM41" s="74" t="str">
        <f t="shared" si="22"/>
        <v/>
      </c>
      <c r="AN41" s="77" t="str">
        <f t="shared" si="13"/>
        <v/>
      </c>
      <c r="AO41" s="78"/>
      <c r="AP41" s="78"/>
    </row>
    <row r="42" spans="1:43" s="79" customFormat="1" ht="24.75" customHeight="1" x14ac:dyDescent="0.25">
      <c r="A42" s="151">
        <f t="shared" si="0"/>
        <v>1</v>
      </c>
      <c r="B42" s="130">
        <v>190</v>
      </c>
      <c r="C42" s="60" t="s">
        <v>71</v>
      </c>
      <c r="D42" s="1371"/>
      <c r="E42" s="1371"/>
      <c r="F42" s="1371"/>
      <c r="G42" s="1371"/>
      <c r="H42" s="155"/>
      <c r="I42" s="61"/>
      <c r="J42" s="61"/>
      <c r="K42" s="61"/>
      <c r="L42" s="62"/>
      <c r="M42" s="63"/>
      <c r="N42" s="64" t="e">
        <f t="shared" si="1"/>
        <v>#DIV/0!</v>
      </c>
      <c r="O42" s="65"/>
      <c r="P42" s="65"/>
      <c r="Q42" s="65"/>
      <c r="R42" s="65"/>
      <c r="S42" s="65"/>
      <c r="T42" s="66" t="str">
        <f t="shared" si="2"/>
        <v/>
      </c>
      <c r="U42" s="67"/>
      <c r="V42" s="67"/>
      <c r="W42" s="68" t="str">
        <f t="shared" si="3"/>
        <v/>
      </c>
      <c r="X42" s="69"/>
      <c r="Y42" s="150">
        <f t="shared" si="20"/>
        <v>0</v>
      </c>
      <c r="Z42" s="70" t="str">
        <f t="shared" si="5"/>
        <v/>
      </c>
      <c r="AA42" s="161" t="str">
        <f t="shared" si="6"/>
        <v/>
      </c>
      <c r="AB42" s="81" t="str">
        <f>IF(E42="","",(AD42/N$9/#REF!))</f>
        <v/>
      </c>
      <c r="AC42" s="160" t="str">
        <f t="shared" si="16"/>
        <v/>
      </c>
      <c r="AD42" s="135" t="str">
        <f>IF(K42="","",S12/S9)</f>
        <v/>
      </c>
      <c r="AE42" s="71" t="str">
        <f t="shared" si="17"/>
        <v/>
      </c>
      <c r="AF42" s="81" t="str">
        <f>IF(J42="","",#REF!*#REF!)</f>
        <v/>
      </c>
      <c r="AG42" s="71" t="str">
        <f t="shared" si="18"/>
        <v/>
      </c>
      <c r="AH42" s="73" t="str">
        <f t="shared" si="8"/>
        <v/>
      </c>
      <c r="AI42" s="74" t="str">
        <f t="shared" si="9"/>
        <v/>
      </c>
      <c r="AJ42" s="75" t="str">
        <f t="shared" si="21"/>
        <v/>
      </c>
      <c r="AK42" s="71" t="str">
        <f t="shared" si="11"/>
        <v/>
      </c>
      <c r="AL42" s="76" t="str">
        <f t="shared" si="19"/>
        <v/>
      </c>
      <c r="AM42" s="74" t="str">
        <f t="shared" si="22"/>
        <v/>
      </c>
      <c r="AN42" s="77" t="str">
        <f t="shared" si="13"/>
        <v/>
      </c>
      <c r="AO42" s="78"/>
      <c r="AP42" s="78"/>
    </row>
    <row r="43" spans="1:43" ht="24.75" customHeight="1" x14ac:dyDescent="0.25">
      <c r="A43" s="151">
        <f t="shared" si="0"/>
        <v>1</v>
      </c>
      <c r="B43" s="127">
        <v>200</v>
      </c>
      <c r="C43" s="60" t="s">
        <v>72</v>
      </c>
      <c r="D43" s="1371"/>
      <c r="E43" s="1371"/>
      <c r="F43" s="1371"/>
      <c r="G43" s="1371"/>
      <c r="H43" s="155"/>
      <c r="I43" s="61"/>
      <c r="J43" s="61"/>
      <c r="K43" s="61"/>
      <c r="L43" s="62"/>
      <c r="M43" s="63"/>
      <c r="N43" s="64" t="e">
        <f t="shared" si="1"/>
        <v>#DIV/0!</v>
      </c>
      <c r="O43" s="65"/>
      <c r="P43" s="65"/>
      <c r="Q43" s="65"/>
      <c r="R43" s="65"/>
      <c r="S43" s="65"/>
      <c r="T43" s="66" t="str">
        <f t="shared" si="2"/>
        <v/>
      </c>
      <c r="U43" s="67"/>
      <c r="V43" s="67"/>
      <c r="W43" s="68" t="str">
        <f t="shared" si="3"/>
        <v/>
      </c>
      <c r="X43" s="69"/>
      <c r="Y43" s="150">
        <f t="shared" si="20"/>
        <v>0</v>
      </c>
      <c r="Z43" s="70" t="str">
        <f t="shared" si="5"/>
        <v/>
      </c>
      <c r="AA43" s="161" t="str">
        <f t="shared" si="6"/>
        <v/>
      </c>
      <c r="AB43" s="81" t="str">
        <f>IF(E43="","",(AD43/N$9/#REF!))</f>
        <v/>
      </c>
      <c r="AC43" s="160" t="str">
        <f t="shared" si="16"/>
        <v/>
      </c>
      <c r="AD43" s="135" t="str">
        <f>IF(K43="","",S12/S9)</f>
        <v/>
      </c>
      <c r="AE43" s="71" t="str">
        <f t="shared" si="17"/>
        <v/>
      </c>
      <c r="AF43" s="81" t="str">
        <f>IF(J43="","",#REF!*#REF!)</f>
        <v/>
      </c>
      <c r="AG43" s="71" t="str">
        <f t="shared" si="18"/>
        <v/>
      </c>
      <c r="AH43" s="73" t="str">
        <f t="shared" si="8"/>
        <v/>
      </c>
      <c r="AI43" s="74" t="str">
        <f t="shared" si="9"/>
        <v/>
      </c>
      <c r="AJ43" s="75" t="str">
        <f t="shared" si="21"/>
        <v/>
      </c>
      <c r="AK43" s="71" t="str">
        <f t="shared" si="11"/>
        <v/>
      </c>
      <c r="AL43" s="76" t="str">
        <f t="shared" si="19"/>
        <v/>
      </c>
      <c r="AM43" s="74" t="str">
        <f t="shared" si="22"/>
        <v/>
      </c>
      <c r="AN43" s="77" t="str">
        <f t="shared" si="13"/>
        <v/>
      </c>
      <c r="AO43" s="78"/>
      <c r="AP43" s="78"/>
    </row>
    <row r="44" spans="1:43" ht="24.75" customHeight="1" x14ac:dyDescent="0.25">
      <c r="A44" s="151">
        <f t="shared" si="0"/>
        <v>1</v>
      </c>
      <c r="B44" s="127">
        <v>210</v>
      </c>
      <c r="C44" s="60" t="s">
        <v>73</v>
      </c>
      <c r="D44" s="1371"/>
      <c r="E44" s="1371"/>
      <c r="F44" s="1371"/>
      <c r="G44" s="1371"/>
      <c r="H44" s="155"/>
      <c r="I44" s="61"/>
      <c r="J44" s="61"/>
      <c r="K44" s="61"/>
      <c r="L44" s="62"/>
      <c r="M44" s="63"/>
      <c r="N44" s="64" t="e">
        <f t="shared" si="1"/>
        <v>#DIV/0!</v>
      </c>
      <c r="O44" s="65"/>
      <c r="P44" s="65"/>
      <c r="Q44" s="65"/>
      <c r="R44" s="65"/>
      <c r="S44" s="65"/>
      <c r="T44" s="66" t="str">
        <f t="shared" si="2"/>
        <v/>
      </c>
      <c r="U44" s="67"/>
      <c r="V44" s="67"/>
      <c r="W44" s="68" t="str">
        <f t="shared" si="3"/>
        <v/>
      </c>
      <c r="X44" s="69"/>
      <c r="Y44" s="150">
        <f t="shared" si="20"/>
        <v>0</v>
      </c>
      <c r="Z44" s="70" t="str">
        <f t="shared" si="5"/>
        <v/>
      </c>
      <c r="AA44" s="161" t="str">
        <f t="shared" si="6"/>
        <v/>
      </c>
      <c r="AB44" s="81" t="str">
        <f>IF(E44="","",(AD44/N$9/#REF!))</f>
        <v/>
      </c>
      <c r="AC44" s="160" t="str">
        <f t="shared" si="16"/>
        <v/>
      </c>
      <c r="AD44" s="135" t="str">
        <f>IF(K44="","",S12/S9)</f>
        <v/>
      </c>
      <c r="AE44" s="71" t="str">
        <f t="shared" si="17"/>
        <v/>
      </c>
      <c r="AF44" s="81" t="str">
        <f>IF(J44="","",#REF!*#REF!)</f>
        <v/>
      </c>
      <c r="AG44" s="71" t="str">
        <f t="shared" si="18"/>
        <v/>
      </c>
      <c r="AH44" s="73" t="str">
        <f t="shared" si="8"/>
        <v/>
      </c>
      <c r="AI44" s="74" t="str">
        <f t="shared" si="9"/>
        <v/>
      </c>
      <c r="AJ44" s="75" t="str">
        <f t="shared" si="21"/>
        <v/>
      </c>
      <c r="AK44" s="71" t="str">
        <f t="shared" si="11"/>
        <v/>
      </c>
      <c r="AL44" s="76" t="str">
        <f t="shared" si="19"/>
        <v/>
      </c>
      <c r="AM44" s="74" t="str">
        <f t="shared" si="22"/>
        <v/>
      </c>
      <c r="AN44" s="77" t="str">
        <f t="shared" si="13"/>
        <v/>
      </c>
      <c r="AO44" s="78"/>
      <c r="AP44" s="78"/>
    </row>
    <row r="45" spans="1:43" ht="24.75" customHeight="1" x14ac:dyDescent="0.25">
      <c r="A45" s="151">
        <f t="shared" si="0"/>
        <v>1</v>
      </c>
      <c r="B45" s="131">
        <v>220</v>
      </c>
      <c r="C45" s="60" t="s">
        <v>74</v>
      </c>
      <c r="D45" s="1371"/>
      <c r="E45" s="1371"/>
      <c r="F45" s="1371"/>
      <c r="G45" s="1371"/>
      <c r="H45" s="155"/>
      <c r="I45" s="61"/>
      <c r="J45" s="61"/>
      <c r="K45" s="61"/>
      <c r="L45" s="62"/>
      <c r="M45" s="63"/>
      <c r="N45" s="64" t="e">
        <f t="shared" si="1"/>
        <v>#DIV/0!</v>
      </c>
      <c r="O45" s="65"/>
      <c r="P45" s="65"/>
      <c r="Q45" s="65"/>
      <c r="R45" s="65"/>
      <c r="S45" s="65"/>
      <c r="T45" s="66" t="str">
        <f t="shared" si="2"/>
        <v/>
      </c>
      <c r="U45" s="67"/>
      <c r="V45" s="67"/>
      <c r="W45" s="68" t="str">
        <f t="shared" si="3"/>
        <v/>
      </c>
      <c r="X45" s="69"/>
      <c r="Y45" s="150">
        <f t="shared" si="20"/>
        <v>0</v>
      </c>
      <c r="Z45" s="70" t="str">
        <f t="shared" si="5"/>
        <v/>
      </c>
      <c r="AA45" s="161" t="str">
        <f t="shared" si="6"/>
        <v/>
      </c>
      <c r="AB45" s="81" t="str">
        <f>IF(E45="","",(AD45/N$9/#REF!))</f>
        <v/>
      </c>
      <c r="AC45" s="160" t="str">
        <f t="shared" si="16"/>
        <v/>
      </c>
      <c r="AD45" s="135" t="str">
        <f>IF(K45="","",S12/S9)</f>
        <v/>
      </c>
      <c r="AE45" s="71" t="str">
        <f t="shared" si="17"/>
        <v/>
      </c>
      <c r="AF45" s="81" t="str">
        <f>IF(J45="","",#REF!*#REF!)</f>
        <v/>
      </c>
      <c r="AG45" s="71" t="str">
        <f t="shared" si="18"/>
        <v/>
      </c>
      <c r="AH45" s="73" t="str">
        <f t="shared" si="8"/>
        <v/>
      </c>
      <c r="AI45" s="74" t="str">
        <f t="shared" si="9"/>
        <v/>
      </c>
      <c r="AJ45" s="75" t="str">
        <f t="shared" si="21"/>
        <v/>
      </c>
      <c r="AK45" s="71" t="str">
        <f t="shared" si="11"/>
        <v/>
      </c>
      <c r="AL45" s="76" t="str">
        <f t="shared" si="19"/>
        <v/>
      </c>
      <c r="AM45" s="74" t="str">
        <f t="shared" si="22"/>
        <v/>
      </c>
      <c r="AN45" s="77" t="str">
        <f t="shared" si="13"/>
        <v/>
      </c>
      <c r="AO45" s="78"/>
      <c r="AP45" s="78"/>
    </row>
    <row r="46" spans="1:43" ht="24.75" customHeight="1" x14ac:dyDescent="0.25">
      <c r="A46" s="151">
        <f t="shared" si="0"/>
        <v>1</v>
      </c>
      <c r="B46" s="130">
        <v>230</v>
      </c>
      <c r="C46" s="60" t="s">
        <v>75</v>
      </c>
      <c r="D46" s="1371"/>
      <c r="E46" s="1371"/>
      <c r="F46" s="1371"/>
      <c r="G46" s="1371"/>
      <c r="H46" s="155"/>
      <c r="I46" s="61"/>
      <c r="J46" s="61"/>
      <c r="K46" s="61"/>
      <c r="L46" s="62"/>
      <c r="M46" s="63"/>
      <c r="N46" s="64" t="e">
        <f t="shared" si="1"/>
        <v>#DIV/0!</v>
      </c>
      <c r="O46" s="65"/>
      <c r="P46" s="65"/>
      <c r="Q46" s="65"/>
      <c r="R46" s="65"/>
      <c r="S46" s="65"/>
      <c r="T46" s="66" t="str">
        <f t="shared" si="2"/>
        <v/>
      </c>
      <c r="U46" s="67"/>
      <c r="V46" s="67"/>
      <c r="W46" s="68" t="str">
        <f t="shared" si="3"/>
        <v/>
      </c>
      <c r="X46" s="69"/>
      <c r="Y46" s="150">
        <f t="shared" si="20"/>
        <v>0</v>
      </c>
      <c r="Z46" s="70" t="str">
        <f t="shared" si="5"/>
        <v/>
      </c>
      <c r="AA46" s="161" t="str">
        <f t="shared" si="6"/>
        <v/>
      </c>
      <c r="AB46" s="81" t="str">
        <f>IF(E46="","",(AD46/N$9/#REF!))</f>
        <v/>
      </c>
      <c r="AC46" s="160" t="str">
        <f t="shared" si="16"/>
        <v/>
      </c>
      <c r="AD46" s="135" t="str">
        <f>IF(K46="","",S12/S9)</f>
        <v/>
      </c>
      <c r="AE46" s="71" t="str">
        <f t="shared" si="17"/>
        <v/>
      </c>
      <c r="AF46" s="81" t="str">
        <f>IF(J46="","",#REF!*#REF!)</f>
        <v/>
      </c>
      <c r="AG46" s="71" t="str">
        <f t="shared" si="18"/>
        <v/>
      </c>
      <c r="AH46" s="73" t="str">
        <f t="shared" si="8"/>
        <v/>
      </c>
      <c r="AI46" s="74" t="str">
        <f t="shared" si="9"/>
        <v/>
      </c>
      <c r="AJ46" s="75" t="str">
        <f t="shared" si="21"/>
        <v/>
      </c>
      <c r="AK46" s="71" t="str">
        <f t="shared" si="11"/>
        <v/>
      </c>
      <c r="AL46" s="76" t="str">
        <f t="shared" si="19"/>
        <v/>
      </c>
      <c r="AM46" s="74" t="str">
        <f t="shared" si="22"/>
        <v/>
      </c>
      <c r="AN46" s="77" t="str">
        <f t="shared" si="13"/>
        <v/>
      </c>
      <c r="AO46" s="78"/>
      <c r="AP46" s="78"/>
    </row>
    <row r="47" spans="1:43" ht="24.75" customHeight="1" x14ac:dyDescent="0.25">
      <c r="A47" s="151">
        <f t="shared" si="0"/>
        <v>1</v>
      </c>
      <c r="B47" s="127">
        <v>240</v>
      </c>
      <c r="C47" s="60" t="s">
        <v>76</v>
      </c>
      <c r="D47" s="1371"/>
      <c r="E47" s="1371"/>
      <c r="F47" s="1371"/>
      <c r="G47" s="1371"/>
      <c r="H47" s="155"/>
      <c r="I47" s="61"/>
      <c r="J47" s="61"/>
      <c r="K47" s="61"/>
      <c r="L47" s="62"/>
      <c r="M47" s="63"/>
      <c r="N47" s="64" t="e">
        <f t="shared" si="1"/>
        <v>#DIV/0!</v>
      </c>
      <c r="O47" s="65"/>
      <c r="P47" s="65"/>
      <c r="Q47" s="65"/>
      <c r="R47" s="65"/>
      <c r="S47" s="65"/>
      <c r="T47" s="66" t="str">
        <f t="shared" si="2"/>
        <v/>
      </c>
      <c r="U47" s="67"/>
      <c r="V47" s="67"/>
      <c r="W47" s="68" t="str">
        <f t="shared" si="3"/>
        <v/>
      </c>
      <c r="X47" s="69"/>
      <c r="Y47" s="150">
        <f t="shared" si="20"/>
        <v>0</v>
      </c>
      <c r="Z47" s="70" t="str">
        <f t="shared" si="5"/>
        <v/>
      </c>
      <c r="AA47" s="161" t="str">
        <f t="shared" si="6"/>
        <v/>
      </c>
      <c r="AB47" s="81" t="str">
        <f>IF(E47="","",(AD47/N$9/#REF!))</f>
        <v/>
      </c>
      <c r="AC47" s="160" t="str">
        <f t="shared" si="16"/>
        <v/>
      </c>
      <c r="AD47" s="135" t="str">
        <f>IF(K47="","",S12/S9)</f>
        <v/>
      </c>
      <c r="AE47" s="71" t="str">
        <f t="shared" si="17"/>
        <v/>
      </c>
      <c r="AF47" s="81" t="str">
        <f>IF(J47="","",#REF!*#REF!)</f>
        <v/>
      </c>
      <c r="AG47" s="71" t="str">
        <f t="shared" si="18"/>
        <v/>
      </c>
      <c r="AH47" s="73" t="str">
        <f t="shared" si="8"/>
        <v/>
      </c>
      <c r="AI47" s="74" t="str">
        <f t="shared" si="9"/>
        <v/>
      </c>
      <c r="AJ47" s="75" t="str">
        <f t="shared" si="21"/>
        <v/>
      </c>
      <c r="AK47" s="71" t="str">
        <f t="shared" si="11"/>
        <v/>
      </c>
      <c r="AL47" s="76" t="str">
        <f t="shared" si="19"/>
        <v/>
      </c>
      <c r="AM47" s="74" t="str">
        <f t="shared" si="22"/>
        <v/>
      </c>
      <c r="AN47" s="77" t="str">
        <f t="shared" si="13"/>
        <v/>
      </c>
      <c r="AO47" s="78"/>
      <c r="AP47" s="78"/>
    </row>
    <row r="48" spans="1:43" ht="24.75" customHeight="1" x14ac:dyDescent="0.25">
      <c r="A48" s="151">
        <f t="shared" si="0"/>
        <v>1</v>
      </c>
      <c r="B48" s="127">
        <v>250</v>
      </c>
      <c r="C48" s="60" t="s">
        <v>77</v>
      </c>
      <c r="D48" s="1371"/>
      <c r="E48" s="1371"/>
      <c r="F48" s="1371"/>
      <c r="G48" s="1371"/>
      <c r="H48" s="155"/>
      <c r="I48" s="61"/>
      <c r="J48" s="61"/>
      <c r="K48" s="61"/>
      <c r="L48" s="62"/>
      <c r="M48" s="63"/>
      <c r="N48" s="64" t="e">
        <f t="shared" si="1"/>
        <v>#DIV/0!</v>
      </c>
      <c r="O48" s="65"/>
      <c r="P48" s="65"/>
      <c r="Q48" s="65"/>
      <c r="R48" s="65"/>
      <c r="S48" s="65"/>
      <c r="T48" s="66" t="str">
        <f t="shared" si="2"/>
        <v/>
      </c>
      <c r="U48" s="67"/>
      <c r="V48" s="67"/>
      <c r="W48" s="68" t="str">
        <f t="shared" si="3"/>
        <v/>
      </c>
      <c r="X48" s="69"/>
      <c r="Y48" s="150">
        <f t="shared" si="20"/>
        <v>0</v>
      </c>
      <c r="Z48" s="70" t="str">
        <f t="shared" si="5"/>
        <v/>
      </c>
      <c r="AA48" s="161" t="str">
        <f t="shared" si="6"/>
        <v/>
      </c>
      <c r="AB48" s="81" t="str">
        <f>IF(E48="","",(AD48/N$9/#REF!))</f>
        <v/>
      </c>
      <c r="AC48" s="160" t="str">
        <f t="shared" si="16"/>
        <v/>
      </c>
      <c r="AD48" s="135" t="str">
        <f>IF(K48="","",S12/S9)</f>
        <v/>
      </c>
      <c r="AE48" s="71" t="str">
        <f t="shared" si="17"/>
        <v/>
      </c>
      <c r="AF48" s="81" t="str">
        <f>IF(J48="","",#REF!*#REF!)</f>
        <v/>
      </c>
      <c r="AG48" s="71" t="str">
        <f t="shared" si="18"/>
        <v/>
      </c>
      <c r="AH48" s="73" t="str">
        <f t="shared" si="8"/>
        <v/>
      </c>
      <c r="AI48" s="74" t="str">
        <f t="shared" si="9"/>
        <v/>
      </c>
      <c r="AJ48" s="75" t="str">
        <f t="shared" si="21"/>
        <v/>
      </c>
      <c r="AK48" s="71" t="str">
        <f t="shared" si="11"/>
        <v/>
      </c>
      <c r="AL48" s="76" t="str">
        <f t="shared" si="19"/>
        <v/>
      </c>
      <c r="AM48" s="74" t="str">
        <f t="shared" si="22"/>
        <v/>
      </c>
      <c r="AN48" s="77" t="str">
        <f t="shared" si="13"/>
        <v/>
      </c>
      <c r="AO48" s="78"/>
      <c r="AP48" s="78"/>
    </row>
    <row r="49" spans="1:48" ht="24.75" customHeight="1" x14ac:dyDescent="0.25">
      <c r="A49" s="151">
        <f t="shared" si="0"/>
        <v>1</v>
      </c>
      <c r="B49" s="129">
        <v>260</v>
      </c>
      <c r="C49" s="60" t="s">
        <v>78</v>
      </c>
      <c r="D49" s="1371"/>
      <c r="E49" s="1371"/>
      <c r="F49" s="1371"/>
      <c r="G49" s="1371"/>
      <c r="H49" s="155"/>
      <c r="I49" s="61"/>
      <c r="J49" s="61"/>
      <c r="K49" s="61"/>
      <c r="L49" s="62"/>
      <c r="M49" s="63"/>
      <c r="N49" s="64" t="e">
        <f t="shared" si="1"/>
        <v>#DIV/0!</v>
      </c>
      <c r="O49" s="65"/>
      <c r="P49" s="65"/>
      <c r="Q49" s="65"/>
      <c r="R49" s="65"/>
      <c r="S49" s="65"/>
      <c r="T49" s="66" t="str">
        <f t="shared" si="2"/>
        <v/>
      </c>
      <c r="U49" s="67"/>
      <c r="V49" s="67"/>
      <c r="W49" s="68" t="str">
        <f t="shared" si="3"/>
        <v/>
      </c>
      <c r="X49" s="69"/>
      <c r="Y49" s="150">
        <f t="shared" si="20"/>
        <v>0</v>
      </c>
      <c r="Z49" s="70" t="str">
        <f t="shared" si="5"/>
        <v/>
      </c>
      <c r="AA49" s="161" t="str">
        <f t="shared" si="6"/>
        <v/>
      </c>
      <c r="AB49" s="81" t="str">
        <f>IF(E49="","",(AD49/N$9/#REF!))</f>
        <v/>
      </c>
      <c r="AC49" s="160" t="str">
        <f t="shared" si="16"/>
        <v/>
      </c>
      <c r="AD49" s="135" t="str">
        <f>IF(K49="","",S12/S9)</f>
        <v/>
      </c>
      <c r="AE49" s="71" t="str">
        <f t="shared" si="17"/>
        <v/>
      </c>
      <c r="AF49" s="81" t="str">
        <f>IF(J49="","",#REF!*#REF!)</f>
        <v/>
      </c>
      <c r="AG49" s="71" t="str">
        <f t="shared" si="18"/>
        <v/>
      </c>
      <c r="AH49" s="73" t="str">
        <f t="shared" si="8"/>
        <v/>
      </c>
      <c r="AI49" s="74" t="str">
        <f t="shared" si="9"/>
        <v/>
      </c>
      <c r="AJ49" s="75" t="str">
        <f t="shared" si="21"/>
        <v/>
      </c>
      <c r="AK49" s="71" t="str">
        <f t="shared" si="11"/>
        <v/>
      </c>
      <c r="AL49" s="76" t="str">
        <f t="shared" si="19"/>
        <v/>
      </c>
      <c r="AM49" s="74" t="str">
        <f t="shared" si="22"/>
        <v/>
      </c>
      <c r="AN49" s="77" t="str">
        <f t="shared" si="13"/>
        <v/>
      </c>
      <c r="AO49" s="78"/>
      <c r="AP49" s="78"/>
    </row>
    <row r="50" spans="1:48" ht="24.75" customHeight="1" x14ac:dyDescent="0.25">
      <c r="A50" s="151">
        <f t="shared" si="0"/>
        <v>1</v>
      </c>
      <c r="B50" s="130">
        <v>270</v>
      </c>
      <c r="C50" s="60" t="s">
        <v>79</v>
      </c>
      <c r="D50" s="1371"/>
      <c r="E50" s="1371"/>
      <c r="F50" s="1371"/>
      <c r="G50" s="1371"/>
      <c r="H50" s="155"/>
      <c r="I50" s="61"/>
      <c r="J50" s="61"/>
      <c r="K50" s="61"/>
      <c r="L50" s="62"/>
      <c r="M50" s="63"/>
      <c r="N50" s="64" t="e">
        <f t="shared" si="1"/>
        <v>#DIV/0!</v>
      </c>
      <c r="O50" s="65"/>
      <c r="P50" s="65"/>
      <c r="Q50" s="65"/>
      <c r="R50" s="65"/>
      <c r="S50" s="65"/>
      <c r="T50" s="66" t="str">
        <f t="shared" si="2"/>
        <v/>
      </c>
      <c r="U50" s="67"/>
      <c r="V50" s="67"/>
      <c r="W50" s="68" t="str">
        <f t="shared" si="3"/>
        <v/>
      </c>
      <c r="X50" s="69"/>
      <c r="Y50" s="150">
        <f t="shared" si="20"/>
        <v>0</v>
      </c>
      <c r="Z50" s="70" t="str">
        <f t="shared" si="5"/>
        <v/>
      </c>
      <c r="AA50" s="161" t="str">
        <f t="shared" si="6"/>
        <v/>
      </c>
      <c r="AB50" s="81" t="str">
        <f>IF(E50="","",(AD50/N$9/#REF!))</f>
        <v/>
      </c>
      <c r="AC50" s="160" t="str">
        <f t="shared" si="16"/>
        <v/>
      </c>
      <c r="AD50" s="135" t="str">
        <f>IF(K50="","",S12/S9)</f>
        <v/>
      </c>
      <c r="AE50" s="71" t="str">
        <f t="shared" si="17"/>
        <v/>
      </c>
      <c r="AF50" s="81" t="str">
        <f>IF(J50="","",#REF!*#REF!)</f>
        <v/>
      </c>
      <c r="AG50" s="71" t="str">
        <f t="shared" si="18"/>
        <v/>
      </c>
      <c r="AH50" s="73" t="str">
        <f t="shared" si="8"/>
        <v/>
      </c>
      <c r="AI50" s="74" t="str">
        <f t="shared" si="9"/>
        <v/>
      </c>
      <c r="AJ50" s="75" t="str">
        <f t="shared" si="21"/>
        <v/>
      </c>
      <c r="AK50" s="71" t="str">
        <f t="shared" si="11"/>
        <v/>
      </c>
      <c r="AL50" s="76" t="str">
        <f t="shared" si="19"/>
        <v/>
      </c>
      <c r="AM50" s="74" t="str">
        <f t="shared" si="22"/>
        <v/>
      </c>
      <c r="AN50" s="77" t="str">
        <f t="shared" si="13"/>
        <v/>
      </c>
      <c r="AO50" s="78"/>
      <c r="AP50" s="78"/>
    </row>
    <row r="52" spans="1:48" ht="15.75" thickBot="1" x14ac:dyDescent="0.3"/>
    <row r="53" spans="1:48" ht="21" thickBot="1" x14ac:dyDescent="0.3">
      <c r="B53" s="1372" t="s">
        <v>171</v>
      </c>
      <c r="C53" s="1372"/>
      <c r="D53" s="1372"/>
      <c r="E53" s="1372"/>
      <c r="J53" s="79" t="s">
        <v>80</v>
      </c>
      <c r="S53" s="84"/>
      <c r="T53" s="84"/>
      <c r="U53" s="84"/>
      <c r="V53" s="84"/>
      <c r="W53" s="84"/>
      <c r="X53" s="84"/>
      <c r="Y53" s="6"/>
      <c r="Z53" s="85" t="s">
        <v>81</v>
      </c>
      <c r="AA53" s="6"/>
      <c r="AB53" s="7"/>
      <c r="AC53" s="24"/>
      <c r="AD53" s="24"/>
      <c r="AE53" s="24"/>
      <c r="AF53" s="7"/>
      <c r="AH53"/>
      <c r="AI53"/>
      <c r="AJ53"/>
      <c r="AK53"/>
      <c r="AL53"/>
      <c r="AN53" s="7"/>
      <c r="AO53" s="7"/>
      <c r="AP53" s="7"/>
      <c r="AQ53" s="7"/>
      <c r="AR53" s="7"/>
      <c r="AV53" s="5"/>
    </row>
    <row r="54" spans="1:48" ht="15.75" thickBot="1" x14ac:dyDescent="0.3">
      <c r="B54" s="180" t="s">
        <v>172</v>
      </c>
      <c r="C54" s="1373" t="s">
        <v>173</v>
      </c>
      <c r="D54" s="1373"/>
      <c r="E54" s="1373"/>
      <c r="J54" s="79" t="s">
        <v>82</v>
      </c>
      <c r="K54" s="79"/>
      <c r="L54" s="79"/>
      <c r="M54" s="79"/>
      <c r="N54" s="79"/>
      <c r="O54" s="79"/>
      <c r="P54" s="79"/>
      <c r="W54" s="6"/>
      <c r="X54" s="6"/>
      <c r="Y54" s="6"/>
      <c r="Z54" s="86"/>
      <c r="AA54" s="86"/>
      <c r="AB54" s="87"/>
      <c r="AC54" s="87"/>
      <c r="AD54" s="87"/>
      <c r="AE54" s="87"/>
      <c r="AF54" s="87"/>
      <c r="AG54" s="87"/>
      <c r="AH54" s="87"/>
      <c r="AI54" s="87"/>
      <c r="AJ54" s="87"/>
      <c r="AK54" s="87"/>
      <c r="AL54" s="87"/>
      <c r="AM54" s="87"/>
      <c r="AN54" s="87"/>
      <c r="AO54" s="87"/>
      <c r="AP54" s="87"/>
      <c r="AQ54" s="87"/>
      <c r="AR54" s="87"/>
      <c r="AS54" s="87"/>
      <c r="AT54" s="87"/>
      <c r="AU54" s="87"/>
      <c r="AV54" s="88"/>
    </row>
    <row r="55" spans="1:48" ht="15.75" thickBot="1" x14ac:dyDescent="0.3">
      <c r="B55" s="181" t="s">
        <v>174</v>
      </c>
      <c r="C55" s="1374" t="s">
        <v>175</v>
      </c>
      <c r="D55" s="1374"/>
      <c r="E55" s="1374"/>
      <c r="J55" s="79"/>
      <c r="K55" s="79"/>
      <c r="L55" s="79"/>
      <c r="M55" s="79"/>
      <c r="N55" s="79"/>
      <c r="W55" s="6"/>
      <c r="X55" s="6"/>
      <c r="Y55" s="6"/>
      <c r="Z55" s="89"/>
      <c r="AA55" s="89"/>
      <c r="AB55" s="90"/>
      <c r="AC55" s="90"/>
      <c r="AD55" s="90"/>
      <c r="AE55" s="90"/>
      <c r="AF55" s="90"/>
      <c r="AG55" s="90"/>
      <c r="AH55" s="90"/>
      <c r="AI55" s="90"/>
      <c r="AJ55" s="90"/>
      <c r="AK55" s="90"/>
      <c r="AL55" s="90"/>
      <c r="AM55" s="90"/>
      <c r="AN55" s="90"/>
      <c r="AO55" s="90"/>
      <c r="AP55" s="90"/>
      <c r="AQ55" s="90"/>
      <c r="AR55" s="90"/>
      <c r="AS55" s="90"/>
      <c r="AT55" s="90"/>
      <c r="AU55" s="90"/>
      <c r="AV55" s="91"/>
    </row>
    <row r="56" spans="1:48" ht="32.25" customHeight="1" thickBot="1" x14ac:dyDescent="0.3">
      <c r="B56" s="182" t="s">
        <v>176</v>
      </c>
      <c r="C56" s="1367" t="s">
        <v>188</v>
      </c>
      <c r="D56" s="1367"/>
      <c r="E56" s="1367"/>
      <c r="F56" s="178"/>
      <c r="G56" s="178"/>
      <c r="J56" s="92" t="s">
        <v>83</v>
      </c>
      <c r="K56" s="83"/>
      <c r="L56" s="93" t="s">
        <v>84</v>
      </c>
      <c r="U56"/>
      <c r="V56"/>
      <c r="W56"/>
      <c r="X56" s="94"/>
      <c r="Y56" s="6"/>
      <c r="Z56" s="89"/>
      <c r="AA56" s="89"/>
      <c r="AB56" s="90"/>
      <c r="AC56" s="90"/>
      <c r="AD56" s="90"/>
      <c r="AE56" s="90"/>
      <c r="AF56" s="90"/>
      <c r="AG56" s="90"/>
      <c r="AH56" s="90"/>
      <c r="AI56" s="90"/>
      <c r="AJ56" s="90"/>
      <c r="AK56" s="90"/>
      <c r="AL56" s="90"/>
      <c r="AM56" s="90"/>
      <c r="AN56" s="90"/>
      <c r="AO56" s="90"/>
      <c r="AP56" s="90"/>
      <c r="AQ56" s="90"/>
      <c r="AR56" s="90"/>
      <c r="AS56" s="90"/>
      <c r="AT56" s="90"/>
      <c r="AU56" s="90"/>
      <c r="AV56" s="91"/>
    </row>
    <row r="57" spans="1:48" ht="28.5" customHeight="1" thickBot="1" x14ac:dyDescent="0.3">
      <c r="B57" s="183" t="s">
        <v>177</v>
      </c>
      <c r="C57" s="1367" t="s">
        <v>185</v>
      </c>
      <c r="D57" s="1367"/>
      <c r="E57" s="1367"/>
      <c r="F57" s="178"/>
      <c r="G57" s="178"/>
      <c r="J57" s="95"/>
      <c r="M57" s="93" t="s">
        <v>85</v>
      </c>
      <c r="N57" s="93"/>
      <c r="U57"/>
      <c r="V57"/>
      <c r="W57"/>
      <c r="X57" s="94"/>
      <c r="Y57" s="6"/>
      <c r="Z57" s="89"/>
      <c r="AA57" s="89"/>
      <c r="AB57" s="90"/>
      <c r="AC57" s="90"/>
      <c r="AD57" s="90"/>
      <c r="AE57" s="90"/>
      <c r="AF57" s="90"/>
      <c r="AG57" s="90"/>
      <c r="AH57" s="90"/>
      <c r="AI57" s="90"/>
      <c r="AJ57" s="90"/>
      <c r="AK57" s="90"/>
      <c r="AL57" s="90"/>
      <c r="AM57" s="90"/>
      <c r="AN57" s="90"/>
      <c r="AO57" s="90"/>
      <c r="AP57" s="90"/>
      <c r="AQ57" s="90"/>
      <c r="AR57" s="90"/>
      <c r="AS57" s="90"/>
      <c r="AT57" s="90"/>
      <c r="AU57" s="90"/>
      <c r="AV57" s="91"/>
    </row>
    <row r="58" spans="1:48" ht="29.25" customHeight="1" thickBot="1" x14ac:dyDescent="0.3">
      <c r="B58" s="184" t="s">
        <v>178</v>
      </c>
      <c r="C58" s="1367" t="s">
        <v>179</v>
      </c>
      <c r="D58" s="1367"/>
      <c r="E58" s="1367"/>
      <c r="F58" s="178"/>
      <c r="G58" s="178"/>
      <c r="K58" s="83"/>
      <c r="U58"/>
      <c r="V58"/>
      <c r="W58"/>
      <c r="X58" s="94"/>
      <c r="Y58" s="6"/>
      <c r="Z58" s="89"/>
      <c r="AA58" s="89"/>
      <c r="AB58" s="90"/>
      <c r="AC58" s="90"/>
      <c r="AD58" s="90"/>
      <c r="AE58" s="90"/>
      <c r="AF58" s="90"/>
      <c r="AG58" s="90"/>
      <c r="AH58" s="90"/>
      <c r="AI58" s="90"/>
      <c r="AJ58" s="90"/>
      <c r="AK58" s="90"/>
      <c r="AL58" s="90"/>
      <c r="AM58" s="90"/>
      <c r="AN58" s="90"/>
      <c r="AO58" s="90"/>
      <c r="AP58" s="90"/>
      <c r="AQ58" s="90"/>
      <c r="AR58" s="90"/>
      <c r="AS58" s="90"/>
      <c r="AT58" s="90"/>
      <c r="AU58" s="90"/>
      <c r="AV58" s="91"/>
    </row>
    <row r="59" spans="1:48" ht="30.75" customHeight="1" thickBot="1" x14ac:dyDescent="0.3">
      <c r="B59" s="185" t="s">
        <v>180</v>
      </c>
      <c r="C59" s="1367" t="s">
        <v>181</v>
      </c>
      <c r="D59" s="1367"/>
      <c r="E59" s="1367"/>
      <c r="F59" s="178"/>
      <c r="G59" s="178"/>
      <c r="K59" s="83"/>
      <c r="L59" s="93" t="s">
        <v>86</v>
      </c>
      <c r="U59"/>
      <c r="V59"/>
      <c r="W59"/>
      <c r="X59" s="94"/>
      <c r="Y59" s="6"/>
      <c r="Z59" s="89"/>
      <c r="AA59" s="89"/>
      <c r="AB59" s="90"/>
      <c r="AC59" s="90"/>
      <c r="AD59" s="90"/>
      <c r="AE59" s="90"/>
      <c r="AF59" s="90"/>
      <c r="AG59" s="90"/>
      <c r="AH59" s="90"/>
      <c r="AI59" s="90"/>
      <c r="AJ59" s="90"/>
      <c r="AK59" s="90"/>
      <c r="AL59" s="90"/>
      <c r="AM59" s="90"/>
      <c r="AN59" s="90"/>
      <c r="AO59" s="90"/>
      <c r="AP59" s="90"/>
      <c r="AQ59" s="90"/>
      <c r="AR59" s="90"/>
      <c r="AS59" s="90"/>
      <c r="AT59" s="90"/>
      <c r="AU59" s="90"/>
      <c r="AV59" s="91"/>
    </row>
    <row r="60" spans="1:48" ht="58.5" customHeight="1" thickBot="1" x14ac:dyDescent="0.3">
      <c r="B60" s="186" t="s">
        <v>182</v>
      </c>
      <c r="C60" s="1368" t="s">
        <v>196</v>
      </c>
      <c r="D60" s="1368"/>
      <c r="E60" s="1368"/>
      <c r="F60" s="179"/>
      <c r="G60" s="179"/>
      <c r="K60" s="83"/>
      <c r="U60"/>
      <c r="V60"/>
      <c r="W60"/>
      <c r="X60" s="94"/>
      <c r="Y60" s="6"/>
      <c r="Z60" s="89"/>
      <c r="AA60" s="89"/>
      <c r="AB60" s="90"/>
      <c r="AC60" s="90"/>
      <c r="AD60" s="90"/>
      <c r="AE60" s="90"/>
      <c r="AF60" s="90"/>
      <c r="AG60" s="90"/>
      <c r="AH60" s="90"/>
      <c r="AI60" s="90"/>
      <c r="AJ60" s="90"/>
      <c r="AK60" s="90"/>
      <c r="AL60" s="90"/>
      <c r="AM60" s="90"/>
      <c r="AN60" s="90"/>
      <c r="AO60" s="90"/>
      <c r="AP60" s="90"/>
      <c r="AQ60" s="90"/>
      <c r="AR60" s="90"/>
      <c r="AS60" s="90"/>
      <c r="AT60" s="90"/>
      <c r="AU60" s="90"/>
      <c r="AV60" s="91"/>
    </row>
    <row r="61" spans="1:48" x14ac:dyDescent="0.25">
      <c r="B61" s="149"/>
      <c r="C61" s="179"/>
      <c r="D61" s="179"/>
      <c r="E61" s="179"/>
      <c r="F61" s="179"/>
      <c r="G61" s="179"/>
      <c r="K61" s="83"/>
      <c r="L61" s="93" t="s">
        <v>87</v>
      </c>
      <c r="U61"/>
      <c r="V61"/>
      <c r="W61"/>
      <c r="X61" s="94"/>
      <c r="Y61" s="6"/>
      <c r="Z61" s="89"/>
      <c r="AA61" s="89"/>
      <c r="AB61" s="90"/>
      <c r="AC61" s="90"/>
      <c r="AD61" s="90"/>
      <c r="AE61" s="90"/>
      <c r="AF61" s="90"/>
      <c r="AG61" s="90"/>
      <c r="AH61" s="90"/>
      <c r="AI61" s="90"/>
      <c r="AJ61" s="90"/>
      <c r="AK61" s="90"/>
      <c r="AL61" s="90"/>
      <c r="AM61" s="90"/>
      <c r="AN61" s="90"/>
      <c r="AO61" s="90"/>
      <c r="AP61" s="90"/>
      <c r="AQ61" s="90"/>
      <c r="AR61" s="90"/>
      <c r="AS61" s="90"/>
      <c r="AT61" s="90"/>
      <c r="AU61" s="90"/>
      <c r="AV61" s="91"/>
    </row>
    <row r="62" spans="1:48" x14ac:dyDescent="0.25">
      <c r="C62" s="179"/>
      <c r="D62" s="179"/>
      <c r="E62" s="179"/>
      <c r="F62" s="179"/>
      <c r="G62" s="179"/>
      <c r="K62" s="83"/>
      <c r="M62" s="93" t="s">
        <v>88</v>
      </c>
      <c r="N62" s="93"/>
      <c r="W62" s="6"/>
      <c r="X62" s="94"/>
      <c r="Y62" s="6"/>
      <c r="Z62" s="96"/>
      <c r="AA62" s="96"/>
      <c r="AB62" s="97"/>
      <c r="AC62" s="97"/>
      <c r="AD62" s="97"/>
      <c r="AE62" s="97"/>
      <c r="AF62" s="97"/>
      <c r="AG62" s="97"/>
      <c r="AH62" s="97"/>
      <c r="AI62" s="97"/>
      <c r="AJ62" s="97"/>
      <c r="AK62" s="97"/>
      <c r="AL62" s="97"/>
      <c r="AM62" s="97"/>
      <c r="AN62" s="97"/>
      <c r="AO62" s="97"/>
      <c r="AP62" s="97"/>
      <c r="AQ62" s="97"/>
      <c r="AR62" s="97"/>
      <c r="AS62" s="97"/>
      <c r="AT62" s="97"/>
      <c r="AU62" s="97"/>
      <c r="AV62" s="98"/>
    </row>
    <row r="63" spans="1:48" ht="15" customHeight="1" x14ac:dyDescent="0.25">
      <c r="B63" s="1369" t="s">
        <v>184</v>
      </c>
      <c r="C63" s="1369"/>
      <c r="D63" s="1369"/>
      <c r="E63" s="1369"/>
      <c r="F63" s="179"/>
      <c r="G63" s="179"/>
      <c r="K63" s="83"/>
      <c r="W63" s="6"/>
      <c r="X63" s="94"/>
      <c r="Y63" s="6"/>
      <c r="Z63" s="96"/>
      <c r="AA63" s="96"/>
      <c r="AB63" s="97"/>
      <c r="AC63" s="97"/>
      <c r="AD63" s="97"/>
      <c r="AE63" s="97"/>
      <c r="AF63" s="97"/>
      <c r="AG63" s="97"/>
      <c r="AH63" s="97"/>
      <c r="AI63" s="97"/>
      <c r="AJ63" s="97"/>
      <c r="AK63" s="97"/>
      <c r="AL63" s="97"/>
      <c r="AM63" s="97"/>
      <c r="AN63" s="97"/>
      <c r="AO63" s="97"/>
      <c r="AP63" s="97"/>
      <c r="AQ63" s="97"/>
      <c r="AR63" s="97"/>
      <c r="AS63" s="97"/>
      <c r="AT63" s="97"/>
      <c r="AU63" s="97"/>
      <c r="AV63" s="98"/>
    </row>
    <row r="64" spans="1:48" x14ac:dyDescent="0.25">
      <c r="B64" s="1369"/>
      <c r="C64" s="1369"/>
      <c r="D64" s="1369"/>
      <c r="E64" s="1369"/>
      <c r="K64"/>
      <c r="L64" s="93" t="s">
        <v>89</v>
      </c>
      <c r="W64" s="6"/>
      <c r="X64" s="94"/>
      <c r="Y64" s="6"/>
      <c r="Z64" s="96"/>
      <c r="AA64" s="96"/>
      <c r="AB64" s="97"/>
      <c r="AC64" s="97"/>
      <c r="AD64" s="97"/>
      <c r="AE64" s="97"/>
      <c r="AF64" s="97"/>
      <c r="AG64" s="97"/>
      <c r="AH64" s="97"/>
      <c r="AI64" s="97"/>
      <c r="AJ64" s="97"/>
      <c r="AK64" s="97"/>
      <c r="AL64" s="97"/>
      <c r="AM64" s="97"/>
      <c r="AN64" s="97"/>
      <c r="AO64" s="97"/>
      <c r="AP64" s="97"/>
      <c r="AQ64" s="97"/>
      <c r="AR64" s="97"/>
      <c r="AS64" s="97"/>
      <c r="AT64" s="97"/>
      <c r="AU64" s="97"/>
      <c r="AV64" s="98"/>
    </row>
    <row r="65" spans="2:48" ht="15.75" thickBot="1" x14ac:dyDescent="0.3">
      <c r="K65"/>
      <c r="M65" s="93" t="s">
        <v>90</v>
      </c>
      <c r="N65" s="93"/>
      <c r="W65" s="6"/>
      <c r="X65" s="6"/>
      <c r="Y65" s="6"/>
      <c r="Z65" s="99"/>
      <c r="AA65" s="99"/>
      <c r="AB65" s="100"/>
      <c r="AC65" s="100"/>
      <c r="AD65" s="100"/>
      <c r="AE65" s="100"/>
      <c r="AF65" s="100"/>
      <c r="AG65" s="100"/>
      <c r="AH65" s="100"/>
      <c r="AI65" s="100"/>
      <c r="AJ65" s="100"/>
      <c r="AK65" s="100"/>
      <c r="AL65" s="100"/>
      <c r="AM65" s="100"/>
      <c r="AN65" s="100"/>
      <c r="AO65" s="100"/>
      <c r="AP65" s="100"/>
      <c r="AQ65" s="100"/>
      <c r="AR65" s="100"/>
      <c r="AS65" s="100"/>
      <c r="AT65" s="100"/>
      <c r="AU65" s="100"/>
      <c r="AV65" s="101"/>
    </row>
    <row r="66" spans="2:48" x14ac:dyDescent="0.25">
      <c r="B66" s="1370" t="s">
        <v>197</v>
      </c>
      <c r="C66" s="1370"/>
      <c r="D66" s="1370"/>
      <c r="E66" s="1370"/>
      <c r="F66" s="1370"/>
      <c r="G66" s="1370"/>
      <c r="K66" s="83"/>
      <c r="W66" s="6"/>
      <c r="X66" s="6"/>
      <c r="Y66" s="6"/>
      <c r="Z66" s="6"/>
      <c r="AA66" s="6"/>
      <c r="AB66" s="7"/>
      <c r="AC66" s="24"/>
      <c r="AD66" s="24"/>
      <c r="AE66" s="24"/>
      <c r="AF66" s="7"/>
      <c r="AH66"/>
      <c r="AI66"/>
      <c r="AJ66"/>
      <c r="AK66"/>
      <c r="AL66"/>
      <c r="AN66" s="7"/>
      <c r="AO66" s="7"/>
      <c r="AP66" s="7"/>
      <c r="AQ66" s="7"/>
      <c r="AR66" s="7"/>
      <c r="AV66" s="5"/>
    </row>
    <row r="67" spans="2:48" x14ac:dyDescent="0.25">
      <c r="B67" s="1370"/>
      <c r="C67" s="1370"/>
      <c r="D67" s="1370"/>
      <c r="E67" s="1370"/>
      <c r="F67" s="1370"/>
      <c r="G67" s="1370"/>
      <c r="K67"/>
      <c r="L67" s="93" t="s">
        <v>91</v>
      </c>
      <c r="W67" s="6"/>
      <c r="X67" s="6"/>
      <c r="Y67" s="6"/>
      <c r="Z67" s="6"/>
      <c r="AA67" s="6"/>
      <c r="AB67" s="7"/>
      <c r="AC67" s="24"/>
      <c r="AD67" s="24"/>
      <c r="AE67" s="24"/>
      <c r="AF67" s="7"/>
      <c r="AH67"/>
      <c r="AI67"/>
      <c r="AJ67"/>
      <c r="AK67"/>
      <c r="AL67"/>
      <c r="AN67" s="7"/>
      <c r="AO67" s="7"/>
      <c r="AP67" s="7"/>
      <c r="AQ67" s="7"/>
      <c r="AR67" s="7"/>
      <c r="AV67" s="5"/>
    </row>
    <row r="68" spans="2:48" x14ac:dyDescent="0.25">
      <c r="B68" s="1370"/>
      <c r="C68" s="1370"/>
      <c r="D68" s="1370"/>
      <c r="E68" s="1370"/>
      <c r="F68" s="1370"/>
      <c r="G68" s="1370"/>
    </row>
    <row r="69" spans="2:48" ht="15" customHeight="1" x14ac:dyDescent="0.25"/>
  </sheetData>
  <sheetProtection password="D19B" sheet="1" objects="1" scenarios="1" formatCells="0" formatColumns="0" formatRows="0"/>
  <mergeCells count="59">
    <mergeCell ref="B7:C7"/>
    <mergeCell ref="C1:AP1"/>
    <mergeCell ref="B3:C3"/>
    <mergeCell ref="L3:P3"/>
    <mergeCell ref="B4:C4"/>
    <mergeCell ref="L4:P4"/>
    <mergeCell ref="Q4:W4"/>
    <mergeCell ref="B5:C5"/>
    <mergeCell ref="L5:P5"/>
    <mergeCell ref="Q5:W5"/>
    <mergeCell ref="L6:P6"/>
    <mergeCell ref="Q6:W6"/>
    <mergeCell ref="B8:C8"/>
    <mergeCell ref="L9:R9"/>
    <mergeCell ref="L10:R10"/>
    <mergeCell ref="S12:T12"/>
    <mergeCell ref="U12:W14"/>
    <mergeCell ref="H14:I14"/>
    <mergeCell ref="D31:G31"/>
    <mergeCell ref="C18:G18"/>
    <mergeCell ref="D21:G21"/>
    <mergeCell ref="D22:G22"/>
    <mergeCell ref="D23:G23"/>
    <mergeCell ref="D24:G24"/>
    <mergeCell ref="D25:G25"/>
    <mergeCell ref="D26:G26"/>
    <mergeCell ref="D27:G27"/>
    <mergeCell ref="D28:G28"/>
    <mergeCell ref="D29:G29"/>
    <mergeCell ref="D30:G30"/>
    <mergeCell ref="D43:G43"/>
    <mergeCell ref="D32:G32"/>
    <mergeCell ref="D33:G33"/>
    <mergeCell ref="D34:G34"/>
    <mergeCell ref="D35:G35"/>
    <mergeCell ref="D36:G36"/>
    <mergeCell ref="D37:G37"/>
    <mergeCell ref="D38:G38"/>
    <mergeCell ref="D39:G39"/>
    <mergeCell ref="D40:G40"/>
    <mergeCell ref="D41:G41"/>
    <mergeCell ref="D42:G42"/>
    <mergeCell ref="C57:E57"/>
    <mergeCell ref="D44:G44"/>
    <mergeCell ref="D45:G45"/>
    <mergeCell ref="D46:G46"/>
    <mergeCell ref="D47:G47"/>
    <mergeCell ref="D48:G48"/>
    <mergeCell ref="D49:G49"/>
    <mergeCell ref="D50:G50"/>
    <mergeCell ref="B53:E53"/>
    <mergeCell ref="C54:E54"/>
    <mergeCell ref="C55:E55"/>
    <mergeCell ref="C56:E56"/>
    <mergeCell ref="C58:E58"/>
    <mergeCell ref="C59:E59"/>
    <mergeCell ref="C60:E60"/>
    <mergeCell ref="B63:E64"/>
    <mergeCell ref="B66:G68"/>
  </mergeCells>
  <conditionalFormatting sqref="K21:K50">
    <cfRule type="cellIs" dxfId="38" priority="33" stopIfTrue="1" operator="greaterThan">
      <formula>5</formula>
    </cfRule>
  </conditionalFormatting>
  <conditionalFormatting sqref="AI21:AJ50">
    <cfRule type="cellIs" dxfId="37" priority="37" stopIfTrue="1" operator="equal">
      <formula>"No"</formula>
    </cfRule>
    <cfRule type="cellIs" dxfId="36" priority="38" stopIfTrue="1" operator="equal">
      <formula>"Yes"</formula>
    </cfRule>
  </conditionalFormatting>
  <conditionalFormatting sqref="AM21:AM50">
    <cfRule type="cellIs" dxfId="35" priority="40" stopIfTrue="1" operator="equal">
      <formula>"No"</formula>
    </cfRule>
    <cfRule type="cellIs" dxfId="34" priority="41" stopIfTrue="1" operator="equal">
      <formula>"Yes"</formula>
    </cfRule>
  </conditionalFormatting>
  <conditionalFormatting sqref="AN21:AN24 AN26:AN50">
    <cfRule type="cellIs" dxfId="33" priority="35" stopIfTrue="1" operator="equal">
      <formula>"NO"</formula>
    </cfRule>
    <cfRule type="cellIs" dxfId="32" priority="36" stopIfTrue="1" operator="equal">
      <formula>"YES"</formula>
    </cfRule>
  </conditionalFormatting>
  <pageMargins left="0.7" right="0.7" top="0.75" bottom="0.75" header="0.3" footer="0.3"/>
  <pageSetup orientation="portrait" horizontalDpi="4294967293" verticalDpi="4294967293" r:id="rId1"/>
  <headerFooter>
    <oddFooter>&amp;L_x000D_&amp;1#&amp;"Aptos"&amp;12&amp;K000000 Confidential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217" r:id="rId4" name="Button 1">
              <controlPr defaultSize="0" print="0" autoFill="0" autoPict="0">
                <anchor moveWithCells="1" sizeWithCells="1">
                  <from>
                    <xdr:col>3</xdr:col>
                    <xdr:colOff>1209675</xdr:colOff>
                    <xdr:row>21</xdr:row>
                    <xdr:rowOff>47625</xdr:rowOff>
                  </from>
                  <to>
                    <xdr:col>6</xdr:col>
                    <xdr:colOff>219075</xdr:colOff>
                    <xdr:row>21</xdr:row>
                    <xdr:rowOff>276225</xdr:rowOff>
                  </to>
                </anchor>
              </controlPr>
            </control>
          </mc:Choice>
        </mc:AlternateContent>
        <mc:AlternateContent xmlns:mc="http://schemas.openxmlformats.org/markup-compatibility/2006">
          <mc:Choice Requires="x14">
            <control shapeId="9218" r:id="rId5" name="Button 2">
              <controlPr defaultSize="0" print="0" autoFill="0" autoPict="0">
                <anchor moveWithCells="1" sizeWithCells="1">
                  <from>
                    <xdr:col>3</xdr:col>
                    <xdr:colOff>1181100</xdr:colOff>
                    <xdr:row>22</xdr:row>
                    <xdr:rowOff>38100</xdr:rowOff>
                  </from>
                  <to>
                    <xdr:col>6</xdr:col>
                    <xdr:colOff>219075</xdr:colOff>
                    <xdr:row>22</xdr:row>
                    <xdr:rowOff>276225</xdr:rowOff>
                  </to>
                </anchor>
              </controlPr>
            </control>
          </mc:Choice>
        </mc:AlternateContent>
        <mc:AlternateContent xmlns:mc="http://schemas.openxmlformats.org/markup-compatibility/2006">
          <mc:Choice Requires="x14">
            <control shapeId="9219" r:id="rId6" name="Button 3">
              <controlPr defaultSize="0" print="0" autoFill="0" autoPict="0">
                <anchor moveWithCells="1" sizeWithCells="1">
                  <from>
                    <xdr:col>3</xdr:col>
                    <xdr:colOff>1190625</xdr:colOff>
                    <xdr:row>23</xdr:row>
                    <xdr:rowOff>47625</xdr:rowOff>
                  </from>
                  <to>
                    <xdr:col>6</xdr:col>
                    <xdr:colOff>209550</xdr:colOff>
                    <xdr:row>23</xdr:row>
                    <xdr:rowOff>295275</xdr:rowOff>
                  </to>
                </anchor>
              </controlPr>
            </control>
          </mc:Choice>
        </mc:AlternateContent>
        <mc:AlternateContent xmlns:mc="http://schemas.openxmlformats.org/markup-compatibility/2006">
          <mc:Choice Requires="x14">
            <control shapeId="9220" r:id="rId7" name="Button 4">
              <controlPr defaultSize="0" print="0" autoFill="0" autoPict="0">
                <anchor moveWithCells="1" sizeWithCells="1">
                  <from>
                    <xdr:col>3</xdr:col>
                    <xdr:colOff>1200150</xdr:colOff>
                    <xdr:row>24</xdr:row>
                    <xdr:rowOff>47625</xdr:rowOff>
                  </from>
                  <to>
                    <xdr:col>6</xdr:col>
                    <xdr:colOff>200025</xdr:colOff>
                    <xdr:row>24</xdr:row>
                    <xdr:rowOff>276225</xdr:rowOff>
                  </to>
                </anchor>
              </controlPr>
            </control>
          </mc:Choice>
        </mc:AlternateContent>
        <mc:AlternateContent xmlns:mc="http://schemas.openxmlformats.org/markup-compatibility/2006">
          <mc:Choice Requires="x14">
            <control shapeId="9221" r:id="rId8" name="Button 5">
              <controlPr defaultSize="0" print="0" autoFill="0" autoPict="0">
                <anchor moveWithCells="1" sizeWithCells="1">
                  <from>
                    <xdr:col>3</xdr:col>
                    <xdr:colOff>1190625</xdr:colOff>
                    <xdr:row>25</xdr:row>
                    <xdr:rowOff>47625</xdr:rowOff>
                  </from>
                  <to>
                    <xdr:col>6</xdr:col>
                    <xdr:colOff>190500</xdr:colOff>
                    <xdr:row>25</xdr:row>
                    <xdr:rowOff>266700</xdr:rowOff>
                  </to>
                </anchor>
              </controlPr>
            </control>
          </mc:Choice>
        </mc:AlternateContent>
        <mc:AlternateContent xmlns:mc="http://schemas.openxmlformats.org/markup-compatibility/2006">
          <mc:Choice Requires="x14">
            <control shapeId="9222" r:id="rId9" name="Button 6">
              <controlPr defaultSize="0" print="0" autoFill="0" autoPict="0" macro="[0]!dddd">
                <anchor moveWithCells="1" sizeWithCells="1">
                  <from>
                    <xdr:col>4</xdr:col>
                    <xdr:colOff>190500</xdr:colOff>
                    <xdr:row>20</xdr:row>
                    <xdr:rowOff>47625</xdr:rowOff>
                  </from>
                  <to>
                    <xdr:col>6</xdr:col>
                    <xdr:colOff>200025</xdr:colOff>
                    <xdr:row>20</xdr:row>
                    <xdr:rowOff>285750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A0729-FCDD-428F-8AF2-622DD938C09D}">
  <sheetPr codeName="Sheet3">
    <pageSetUpPr fitToPage="1"/>
  </sheetPr>
  <dimension ref="A1:AB70"/>
  <sheetViews>
    <sheetView showGridLines="0" zoomScaleNormal="100" zoomScaleSheetLayoutView="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2" hidden="1" customWidth="1"/>
    <col min="10" max="10" width="2.7109375" customWidth="1"/>
    <col min="11" max="11" width="2" hidden="1" customWidth="1"/>
    <col min="12" max="12" width="2.7109375" customWidth="1"/>
    <col min="13" max="13" width="2" hidden="1" customWidth="1"/>
    <col min="14" max="14" width="2.7109375" customWidth="1"/>
    <col min="15" max="15" width="2" hidden="1" customWidth="1"/>
    <col min="16" max="16" width="2.7109375" customWidth="1"/>
    <col min="17" max="17" width="2" hidden="1" customWidth="1"/>
    <col min="18" max="18" width="9.140625"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Plan'!$D$21="","",'Capacity Plan'!$D$21)</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Plan'!L21/'Capacity Plan'!M21),"")</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6"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7" si="0">IF(H15="x",(G15-F15)*1440,0)</f>
        <v>0</v>
      </c>
      <c r="J15" s="108"/>
      <c r="K15" s="109">
        <f t="shared" ref="K15:K17" si="1">IF(J15="x",(G15-F15)*1440,0)</f>
        <v>0</v>
      </c>
      <c r="L15" s="108"/>
      <c r="M15" s="109">
        <f t="shared" ref="M15:M17" si="2">IF(L15="x",(G15-F15)*1440,0)</f>
        <v>0</v>
      </c>
      <c r="N15" s="108"/>
      <c r="O15" s="109">
        <f t="shared" ref="O15:O17"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IF(H18="x",(G18-F18)*1440,0)</f>
        <v>0</v>
      </c>
      <c r="J18" s="108"/>
      <c r="K18" s="109">
        <f>IF(J18="x",(G18-F18)*1440,0)</f>
        <v>0</v>
      </c>
      <c r="L18" s="108"/>
      <c r="M18" s="109">
        <f>IF(L18="x",(G18-F18)*1440,0)</f>
        <v>0</v>
      </c>
      <c r="N18" s="108"/>
      <c r="O18" s="109">
        <f>IF(N18="x",(G18-F18)*1440,0)</f>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11">
        <f t="shared" ref="I19:I38" si="11">IF(H19="x",(G19-F19)*1440,0)</f>
        <v>0</v>
      </c>
      <c r="J19" s="108"/>
      <c r="K19" s="111">
        <f t="shared" ref="K19:K38" si="12">IF(J19="x",(G19-F19)*1440,0)</f>
        <v>0</v>
      </c>
      <c r="L19" s="484"/>
      <c r="M19" s="111">
        <f t="shared" ref="M19:M38" si="13">IF(L19="x",(G19-F19)*1440,0)</f>
        <v>0</v>
      </c>
      <c r="N19" s="484"/>
      <c r="O19" s="111">
        <f t="shared" ref="O19:O38" si="14">IF(N19="x",(G19-F19)*1440,0)</f>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11">
        <f t="shared" si="11"/>
        <v>0</v>
      </c>
      <c r="J20" s="108"/>
      <c r="K20" s="111">
        <f t="shared" si="12"/>
        <v>0</v>
      </c>
      <c r="L20" s="484"/>
      <c r="M20" s="111">
        <f t="shared" si="13"/>
        <v>0</v>
      </c>
      <c r="N20" s="484"/>
      <c r="O20" s="111">
        <f t="shared" si="14"/>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11">
        <f t="shared" si="11"/>
        <v>0</v>
      </c>
      <c r="J21" s="484"/>
      <c r="K21" s="111">
        <f t="shared" si="12"/>
        <v>0</v>
      </c>
      <c r="L21" s="484"/>
      <c r="M21" s="111">
        <f t="shared" si="13"/>
        <v>0</v>
      </c>
      <c r="N21" s="484"/>
      <c r="O21" s="111">
        <f t="shared" si="14"/>
        <v>0</v>
      </c>
      <c r="P21" s="484"/>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11">
        <f t="shared" si="11"/>
        <v>0</v>
      </c>
      <c r="J22" s="484"/>
      <c r="K22" s="111">
        <f t="shared" si="12"/>
        <v>0</v>
      </c>
      <c r="L22" s="484"/>
      <c r="M22" s="111">
        <f t="shared" si="13"/>
        <v>0</v>
      </c>
      <c r="N22" s="484"/>
      <c r="O22" s="111">
        <f t="shared" si="14"/>
        <v>0</v>
      </c>
      <c r="P22" s="484"/>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11">
        <f t="shared" si="11"/>
        <v>0</v>
      </c>
      <c r="J23" s="484"/>
      <c r="K23" s="111">
        <f t="shared" si="12"/>
        <v>0</v>
      </c>
      <c r="L23" s="484"/>
      <c r="M23" s="111">
        <f t="shared" si="13"/>
        <v>0</v>
      </c>
      <c r="N23" s="484"/>
      <c r="O23" s="111">
        <f t="shared" si="14"/>
        <v>0</v>
      </c>
      <c r="P23" s="484"/>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11">
        <f>IF(H24="x",(G24-F24)*1440,0)</f>
        <v>0</v>
      </c>
      <c r="J24" s="484"/>
      <c r="K24" s="111">
        <f>IF(J24="x",(G24-F24)*1440,0)</f>
        <v>0</v>
      </c>
      <c r="L24" s="484"/>
      <c r="M24" s="111">
        <f>IF(L24="x",(G24-F24)*1440,0)</f>
        <v>0</v>
      </c>
      <c r="N24" s="484"/>
      <c r="O24" s="111">
        <f>IF(N24="x",(G24-F24)*1440,0)</f>
        <v>0</v>
      </c>
      <c r="P24" s="484"/>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11">
        <f t="shared" si="11"/>
        <v>0</v>
      </c>
      <c r="J25" s="484"/>
      <c r="K25" s="111">
        <f t="shared" si="12"/>
        <v>0</v>
      </c>
      <c r="L25" s="484"/>
      <c r="M25" s="111">
        <f t="shared" si="13"/>
        <v>0</v>
      </c>
      <c r="N25" s="484"/>
      <c r="O25" s="111">
        <f t="shared" si="14"/>
        <v>0</v>
      </c>
      <c r="P25" s="484"/>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11">
        <f t="shared" si="11"/>
        <v>0</v>
      </c>
      <c r="J26" s="484"/>
      <c r="K26" s="111">
        <f t="shared" si="12"/>
        <v>0</v>
      </c>
      <c r="L26" s="484"/>
      <c r="M26" s="111">
        <f t="shared" si="13"/>
        <v>0</v>
      </c>
      <c r="N26" s="484"/>
      <c r="O26" s="111">
        <f t="shared" si="14"/>
        <v>0</v>
      </c>
      <c r="P26" s="484"/>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11">
        <f t="shared" si="11"/>
        <v>0</v>
      </c>
      <c r="J27" s="484"/>
      <c r="K27" s="111">
        <f t="shared" si="12"/>
        <v>0</v>
      </c>
      <c r="L27" s="484"/>
      <c r="M27" s="111">
        <f t="shared" si="13"/>
        <v>0</v>
      </c>
      <c r="N27" s="484"/>
      <c r="O27" s="111">
        <f t="shared" si="14"/>
        <v>0</v>
      </c>
      <c r="P27" s="484"/>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11">
        <f t="shared" si="11"/>
        <v>0</v>
      </c>
      <c r="J28" s="484"/>
      <c r="K28" s="111">
        <f t="shared" si="12"/>
        <v>0</v>
      </c>
      <c r="L28" s="484"/>
      <c r="M28" s="111">
        <f t="shared" si="13"/>
        <v>0</v>
      </c>
      <c r="N28" s="484"/>
      <c r="O28" s="111">
        <f t="shared" si="14"/>
        <v>0</v>
      </c>
      <c r="P28" s="484"/>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11">
        <f t="shared" si="11"/>
        <v>0</v>
      </c>
      <c r="J29" s="484"/>
      <c r="K29" s="111">
        <f t="shared" si="12"/>
        <v>0</v>
      </c>
      <c r="L29" s="484"/>
      <c r="M29" s="111">
        <f t="shared" si="13"/>
        <v>0</v>
      </c>
      <c r="N29" s="484"/>
      <c r="O29" s="111">
        <f t="shared" si="14"/>
        <v>0</v>
      </c>
      <c r="P29" s="484"/>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11">
        <f t="shared" si="11"/>
        <v>0</v>
      </c>
      <c r="J30" s="484"/>
      <c r="K30" s="111">
        <f t="shared" si="12"/>
        <v>0</v>
      </c>
      <c r="L30" s="484"/>
      <c r="M30" s="111">
        <f t="shared" si="13"/>
        <v>0</v>
      </c>
      <c r="N30" s="484"/>
      <c r="O30" s="111">
        <f t="shared" si="14"/>
        <v>0</v>
      </c>
      <c r="P30" s="484"/>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11">
        <f t="shared" si="11"/>
        <v>0</v>
      </c>
      <c r="J31" s="484"/>
      <c r="K31" s="111">
        <f t="shared" si="12"/>
        <v>0</v>
      </c>
      <c r="L31" s="484"/>
      <c r="M31" s="111">
        <f t="shared" si="13"/>
        <v>0</v>
      </c>
      <c r="N31" s="484"/>
      <c r="O31" s="111">
        <f t="shared" si="14"/>
        <v>0</v>
      </c>
      <c r="P31" s="484"/>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11">
        <f t="shared" si="11"/>
        <v>0</v>
      </c>
      <c r="J32" s="484"/>
      <c r="K32" s="111">
        <f t="shared" si="12"/>
        <v>0</v>
      </c>
      <c r="L32" s="484"/>
      <c r="M32" s="111">
        <f t="shared" si="13"/>
        <v>0</v>
      </c>
      <c r="N32" s="484"/>
      <c r="O32" s="111">
        <f t="shared" si="14"/>
        <v>0</v>
      </c>
      <c r="P32" s="484"/>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11">
        <f t="shared" si="11"/>
        <v>0</v>
      </c>
      <c r="J33" s="484"/>
      <c r="K33" s="111">
        <f t="shared" si="12"/>
        <v>0</v>
      </c>
      <c r="L33" s="484"/>
      <c r="M33" s="111">
        <f t="shared" si="13"/>
        <v>0</v>
      </c>
      <c r="N33" s="484"/>
      <c r="O33" s="111">
        <f t="shared" si="14"/>
        <v>0</v>
      </c>
      <c r="P33" s="484"/>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11">
        <f t="shared" si="11"/>
        <v>0</v>
      </c>
      <c r="J34" s="484"/>
      <c r="K34" s="111">
        <f t="shared" si="12"/>
        <v>0</v>
      </c>
      <c r="L34" s="484"/>
      <c r="M34" s="111">
        <f t="shared" si="13"/>
        <v>0</v>
      </c>
      <c r="N34" s="484"/>
      <c r="O34" s="111">
        <f t="shared" si="14"/>
        <v>0</v>
      </c>
      <c r="P34" s="484"/>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11">
        <f t="shared" si="11"/>
        <v>0</v>
      </c>
      <c r="J35" s="484"/>
      <c r="K35" s="111">
        <f t="shared" si="12"/>
        <v>0</v>
      </c>
      <c r="L35" s="484"/>
      <c r="M35" s="111">
        <f t="shared" si="13"/>
        <v>0</v>
      </c>
      <c r="N35" s="484"/>
      <c r="O35" s="111">
        <f t="shared" si="14"/>
        <v>0</v>
      </c>
      <c r="P35" s="484"/>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11">
        <f t="shared" si="11"/>
        <v>0</v>
      </c>
      <c r="J36" s="484"/>
      <c r="K36" s="111">
        <f t="shared" si="12"/>
        <v>0</v>
      </c>
      <c r="L36" s="484"/>
      <c r="M36" s="111">
        <f t="shared" si="13"/>
        <v>0</v>
      </c>
      <c r="N36" s="484"/>
      <c r="O36" s="111">
        <f t="shared" si="14"/>
        <v>0</v>
      </c>
      <c r="P36" s="484"/>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11">
        <f t="shared" si="11"/>
        <v>0</v>
      </c>
      <c r="J37" s="484"/>
      <c r="K37" s="111">
        <f t="shared" si="12"/>
        <v>0</v>
      </c>
      <c r="L37" s="484"/>
      <c r="M37" s="111">
        <f t="shared" si="13"/>
        <v>0</v>
      </c>
      <c r="N37" s="484"/>
      <c r="O37" s="111">
        <f t="shared" si="14"/>
        <v>0</v>
      </c>
      <c r="P37" s="484"/>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11">
        <f t="shared" si="11"/>
        <v>0</v>
      </c>
      <c r="J38" s="484"/>
      <c r="K38" s="111">
        <f t="shared" si="12"/>
        <v>0</v>
      </c>
      <c r="L38" s="484"/>
      <c r="M38" s="111">
        <f t="shared" si="13"/>
        <v>0</v>
      </c>
      <c r="N38" s="484"/>
      <c r="O38" s="111">
        <f t="shared" si="14"/>
        <v>0</v>
      </c>
      <c r="P38" s="484"/>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966"/>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lTno9Rd/4Ampw3Fl7DlnrQTbd26c1J2UrnyhvmmOGFdN0wKsUNTuyZ4YG91+vvqswoAp+U/wCOEwgxckM70EQw==" saltValue="XFF4ImHIFaAUujs0PZdRWw==" spinCount="100000" sheet="1" formatCells="0" formatColumns="0" formatRows="0"/>
  <mergeCells count="17">
    <mergeCell ref="A16:D16"/>
    <mergeCell ref="L44:V44"/>
    <mergeCell ref="L45:Z52"/>
    <mergeCell ref="C7:G7"/>
    <mergeCell ref="X7:Z7"/>
    <mergeCell ref="V9:Z11"/>
    <mergeCell ref="J10:P10"/>
    <mergeCell ref="J11:P11"/>
    <mergeCell ref="H13:Q13"/>
    <mergeCell ref="B10:B12"/>
    <mergeCell ref="C6:G6"/>
    <mergeCell ref="X6:Z6"/>
    <mergeCell ref="A1:Z1"/>
    <mergeCell ref="U3:W3"/>
    <mergeCell ref="W4:Y4"/>
    <mergeCell ref="C5:G5"/>
    <mergeCell ref="X5:Z5"/>
  </mergeCells>
  <dataValidations count="1">
    <dataValidation type="list" allowBlank="1" showDropDown="1" showInputMessage="1" showErrorMessage="1" error="Please enter only an &quot;X&quot; or &quot;x&quot; in this field!" sqref="H15:H38 J15:J38 L15:L38 N15:N38 P15:P38" xr:uid="{33214232-7E5B-429E-BA1F-FD440291A276}">
      <formula1>"x,X"</formula1>
    </dataValidation>
  </dataValidations>
  <hyperlinks>
    <hyperlink ref="B13" location="'Capacity Plan'!A1" display="Capacity Plan" xr:uid="{5AD89736-EC6A-44C8-93E7-6BFB410CA08E}"/>
    <hyperlink ref="B10:B12" location="'Run @ Rate Summary Data'!A1" display="Run @ Rate Summary Data" xr:uid="{6B73D266-BE5E-4A49-9045-E3A2D9C467AE}"/>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DBEFF-FCC7-43AD-8C17-135369F516AD}">
  <sheetPr codeName="Sheet5">
    <pageSetUpPr fitToPage="1"/>
  </sheetPr>
  <dimension ref="A1:AB70"/>
  <sheetViews>
    <sheetView showGridLines="0" zoomScaleNormal="100" zoomScaleSheetLayoutView="9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Plan'!$D$22="","",'Capacity Plan'!$D$22)</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Plan'!L22/'Capacity Plan'!M22),"")</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6"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7" si="0">IF(H15="x",(G15-F15)*1440,0)</f>
        <v>0</v>
      </c>
      <c r="J15" s="108"/>
      <c r="K15" s="109">
        <f t="shared" ref="K15:K17" si="1">IF(J15="x",(G15-F15)*1440,0)</f>
        <v>0</v>
      </c>
      <c r="L15" s="108"/>
      <c r="M15" s="109">
        <f t="shared" ref="M15:M17" si="2">IF(L15="x",(G15-F15)*1440,0)</f>
        <v>0</v>
      </c>
      <c r="N15" s="108"/>
      <c r="O15" s="109">
        <f t="shared" ref="O15:O17"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IF(H18="x",(G18-F18)*1440,0)</f>
        <v>0</v>
      </c>
      <c r="J18" s="108"/>
      <c r="K18" s="109">
        <f>IF(J18="x",(G18-F18)*1440,0)</f>
        <v>0</v>
      </c>
      <c r="L18" s="108"/>
      <c r="M18" s="109">
        <f>IF(L18="x",(G18-F18)*1440,0)</f>
        <v>0</v>
      </c>
      <c r="N18" s="108"/>
      <c r="O18" s="109">
        <f>IF(N18="x",(G18-F18)*1440,0)</f>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11">
        <f t="shared" ref="I19:I38" si="11">IF(H19="x",(G19-F19)*1440,0)</f>
        <v>0</v>
      </c>
      <c r="J19" s="108"/>
      <c r="K19" s="111">
        <f t="shared" ref="K19:K38" si="12">IF(J19="x",(G19-F19)*1440,0)</f>
        <v>0</v>
      </c>
      <c r="L19" s="484"/>
      <c r="M19" s="111">
        <f t="shared" ref="M19:M38" si="13">IF(L19="x",(G19-F19)*1440,0)</f>
        <v>0</v>
      </c>
      <c r="N19" s="484"/>
      <c r="O19" s="111">
        <f t="shared" ref="O19:O38" si="14">IF(N19="x",(G19-F19)*1440,0)</f>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11">
        <f t="shared" si="11"/>
        <v>0</v>
      </c>
      <c r="J20" s="108"/>
      <c r="K20" s="111">
        <f t="shared" si="12"/>
        <v>0</v>
      </c>
      <c r="L20" s="484"/>
      <c r="M20" s="111">
        <f t="shared" si="13"/>
        <v>0</v>
      </c>
      <c r="N20" s="484"/>
      <c r="O20" s="111">
        <f t="shared" si="14"/>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484"/>
      <c r="I21" s="111">
        <f t="shared" si="11"/>
        <v>0</v>
      </c>
      <c r="J21" s="484"/>
      <c r="K21" s="111">
        <f t="shared" si="12"/>
        <v>0</v>
      </c>
      <c r="L21" s="484"/>
      <c r="M21" s="111">
        <f t="shared" si="13"/>
        <v>0</v>
      </c>
      <c r="N21" s="484"/>
      <c r="O21" s="111">
        <f t="shared" si="14"/>
        <v>0</v>
      </c>
      <c r="P21" s="484"/>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484"/>
      <c r="I22" s="111">
        <f t="shared" si="11"/>
        <v>0</v>
      </c>
      <c r="J22" s="484"/>
      <c r="K22" s="111">
        <f t="shared" si="12"/>
        <v>0</v>
      </c>
      <c r="L22" s="484"/>
      <c r="M22" s="111">
        <f t="shared" si="13"/>
        <v>0</v>
      </c>
      <c r="N22" s="484"/>
      <c r="O22" s="111">
        <f t="shared" si="14"/>
        <v>0</v>
      </c>
      <c r="P22" s="484"/>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484"/>
      <c r="I23" s="111">
        <f t="shared" si="11"/>
        <v>0</v>
      </c>
      <c r="J23" s="484"/>
      <c r="K23" s="111">
        <f t="shared" si="12"/>
        <v>0</v>
      </c>
      <c r="L23" s="484"/>
      <c r="M23" s="111">
        <f t="shared" si="13"/>
        <v>0</v>
      </c>
      <c r="N23" s="484"/>
      <c r="O23" s="111">
        <f t="shared" si="14"/>
        <v>0</v>
      </c>
      <c r="P23" s="484"/>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484"/>
      <c r="I24" s="111">
        <f>IF(H24="x",(G24-F24)*1440,0)</f>
        <v>0</v>
      </c>
      <c r="J24" s="484"/>
      <c r="K24" s="111">
        <f>IF(J24="x",(G24-F24)*1440,0)</f>
        <v>0</v>
      </c>
      <c r="L24" s="484"/>
      <c r="M24" s="111">
        <f>IF(L24="x",(G24-F24)*1440,0)</f>
        <v>0</v>
      </c>
      <c r="N24" s="484"/>
      <c r="O24" s="111">
        <f>IF(N24="x",(G24-F24)*1440,0)</f>
        <v>0</v>
      </c>
      <c r="P24" s="484"/>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484"/>
      <c r="I25" s="111">
        <f t="shared" si="11"/>
        <v>0</v>
      </c>
      <c r="J25" s="484"/>
      <c r="K25" s="111">
        <f t="shared" si="12"/>
        <v>0</v>
      </c>
      <c r="L25" s="484"/>
      <c r="M25" s="111">
        <f t="shared" si="13"/>
        <v>0</v>
      </c>
      <c r="N25" s="484"/>
      <c r="O25" s="111">
        <f t="shared" si="14"/>
        <v>0</v>
      </c>
      <c r="P25" s="484"/>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484"/>
      <c r="I26" s="111">
        <f t="shared" si="11"/>
        <v>0</v>
      </c>
      <c r="J26" s="484"/>
      <c r="K26" s="111">
        <f t="shared" si="12"/>
        <v>0</v>
      </c>
      <c r="L26" s="484"/>
      <c r="M26" s="111">
        <f t="shared" si="13"/>
        <v>0</v>
      </c>
      <c r="N26" s="484"/>
      <c r="O26" s="111">
        <f t="shared" si="14"/>
        <v>0</v>
      </c>
      <c r="P26" s="484"/>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484"/>
      <c r="I27" s="111">
        <f t="shared" si="11"/>
        <v>0</v>
      </c>
      <c r="J27" s="484"/>
      <c r="K27" s="111">
        <f t="shared" si="12"/>
        <v>0</v>
      </c>
      <c r="L27" s="484"/>
      <c r="M27" s="111">
        <f t="shared" si="13"/>
        <v>0</v>
      </c>
      <c r="N27" s="484"/>
      <c r="O27" s="111">
        <f t="shared" si="14"/>
        <v>0</v>
      </c>
      <c r="P27" s="484"/>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484"/>
      <c r="I28" s="111">
        <f t="shared" si="11"/>
        <v>0</v>
      </c>
      <c r="J28" s="484"/>
      <c r="K28" s="111">
        <f t="shared" si="12"/>
        <v>0</v>
      </c>
      <c r="L28" s="484"/>
      <c r="M28" s="111">
        <f t="shared" si="13"/>
        <v>0</v>
      </c>
      <c r="N28" s="484"/>
      <c r="O28" s="111">
        <f t="shared" si="14"/>
        <v>0</v>
      </c>
      <c r="P28" s="484"/>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484"/>
      <c r="I29" s="111">
        <f t="shared" si="11"/>
        <v>0</v>
      </c>
      <c r="J29" s="484"/>
      <c r="K29" s="111">
        <f t="shared" si="12"/>
        <v>0</v>
      </c>
      <c r="L29" s="484"/>
      <c r="M29" s="111">
        <f t="shared" si="13"/>
        <v>0</v>
      </c>
      <c r="N29" s="484"/>
      <c r="O29" s="111">
        <f t="shared" si="14"/>
        <v>0</v>
      </c>
      <c r="P29" s="484"/>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484"/>
      <c r="I30" s="111">
        <f t="shared" si="11"/>
        <v>0</v>
      </c>
      <c r="J30" s="484"/>
      <c r="K30" s="111">
        <f t="shared" si="12"/>
        <v>0</v>
      </c>
      <c r="L30" s="484"/>
      <c r="M30" s="111">
        <f t="shared" si="13"/>
        <v>0</v>
      </c>
      <c r="N30" s="484"/>
      <c r="O30" s="111">
        <f t="shared" si="14"/>
        <v>0</v>
      </c>
      <c r="P30" s="484"/>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484"/>
      <c r="I31" s="111">
        <f t="shared" si="11"/>
        <v>0</v>
      </c>
      <c r="J31" s="484"/>
      <c r="K31" s="111">
        <f t="shared" si="12"/>
        <v>0</v>
      </c>
      <c r="L31" s="484"/>
      <c r="M31" s="111">
        <f t="shared" si="13"/>
        <v>0</v>
      </c>
      <c r="N31" s="484"/>
      <c r="O31" s="111">
        <f t="shared" si="14"/>
        <v>0</v>
      </c>
      <c r="P31" s="484"/>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484"/>
      <c r="I32" s="111">
        <f t="shared" si="11"/>
        <v>0</v>
      </c>
      <c r="J32" s="484"/>
      <c r="K32" s="111">
        <f t="shared" si="12"/>
        <v>0</v>
      </c>
      <c r="L32" s="484"/>
      <c r="M32" s="111">
        <f t="shared" si="13"/>
        <v>0</v>
      </c>
      <c r="N32" s="484"/>
      <c r="O32" s="111">
        <f t="shared" si="14"/>
        <v>0</v>
      </c>
      <c r="P32" s="484"/>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484"/>
      <c r="I33" s="111">
        <f t="shared" si="11"/>
        <v>0</v>
      </c>
      <c r="J33" s="484"/>
      <c r="K33" s="111">
        <f t="shared" si="12"/>
        <v>0</v>
      </c>
      <c r="L33" s="484"/>
      <c r="M33" s="111">
        <f t="shared" si="13"/>
        <v>0</v>
      </c>
      <c r="N33" s="484"/>
      <c r="O33" s="111">
        <f t="shared" si="14"/>
        <v>0</v>
      </c>
      <c r="P33" s="484"/>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484"/>
      <c r="I34" s="111">
        <f t="shared" si="11"/>
        <v>0</v>
      </c>
      <c r="J34" s="484"/>
      <c r="K34" s="111">
        <f t="shared" si="12"/>
        <v>0</v>
      </c>
      <c r="L34" s="484"/>
      <c r="M34" s="111">
        <f t="shared" si="13"/>
        <v>0</v>
      </c>
      <c r="N34" s="484"/>
      <c r="O34" s="111">
        <f t="shared" si="14"/>
        <v>0</v>
      </c>
      <c r="P34" s="484"/>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484"/>
      <c r="I35" s="111">
        <f t="shared" si="11"/>
        <v>0</v>
      </c>
      <c r="J35" s="484"/>
      <c r="K35" s="111">
        <f t="shared" si="12"/>
        <v>0</v>
      </c>
      <c r="L35" s="484"/>
      <c r="M35" s="111">
        <f t="shared" si="13"/>
        <v>0</v>
      </c>
      <c r="N35" s="484"/>
      <c r="O35" s="111">
        <f t="shared" si="14"/>
        <v>0</v>
      </c>
      <c r="P35" s="484"/>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484"/>
      <c r="I36" s="111">
        <f t="shared" si="11"/>
        <v>0</v>
      </c>
      <c r="J36" s="484"/>
      <c r="K36" s="111">
        <f t="shared" si="12"/>
        <v>0</v>
      </c>
      <c r="L36" s="484"/>
      <c r="M36" s="111">
        <f t="shared" si="13"/>
        <v>0</v>
      </c>
      <c r="N36" s="484"/>
      <c r="O36" s="111">
        <f t="shared" si="14"/>
        <v>0</v>
      </c>
      <c r="P36" s="484"/>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484"/>
      <c r="I37" s="111">
        <f t="shared" si="11"/>
        <v>0</v>
      </c>
      <c r="J37" s="484"/>
      <c r="K37" s="111">
        <f t="shared" si="12"/>
        <v>0</v>
      </c>
      <c r="L37" s="484"/>
      <c r="M37" s="111">
        <f t="shared" si="13"/>
        <v>0</v>
      </c>
      <c r="N37" s="484"/>
      <c r="O37" s="111">
        <f t="shared" si="14"/>
        <v>0</v>
      </c>
      <c r="P37" s="484"/>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484"/>
      <c r="I38" s="111">
        <f t="shared" si="11"/>
        <v>0</v>
      </c>
      <c r="J38" s="484"/>
      <c r="K38" s="111">
        <f t="shared" si="12"/>
        <v>0</v>
      </c>
      <c r="L38" s="484"/>
      <c r="M38" s="111">
        <f t="shared" si="13"/>
        <v>0</v>
      </c>
      <c r="N38" s="484"/>
      <c r="O38" s="111">
        <f t="shared" si="14"/>
        <v>0</v>
      </c>
      <c r="P38" s="484"/>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PDT74bnRDsgeblYDh9i4+vhCcWHq0W5vJF0P+4OLA1pvriSYwaERIaHGxBUeqy5y/JkJXNqzfxL9Fw47NFKfbw==" saltValue="nNcIM4tKdKqaVhICWzhbFQ=="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5830DC03-E798-4FC1-B2B7-40737F2EE626}">
      <formula1>"x,X"</formula1>
    </dataValidation>
  </dataValidations>
  <hyperlinks>
    <hyperlink ref="B13" location="'Capacity Plan'!A1" display="Capacity Plan" xr:uid="{E7DF7954-A07F-4798-B5DB-BF05701503B9}"/>
    <hyperlink ref="B10:B12" location="'Run @ Rate Summary Data'!A1" display="Run @ Rate Summary Data" xr:uid="{2CCC8D3A-62B2-4D53-AA77-9180B574722A}"/>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E7B5D-56A8-4DE0-BA6D-6AB2CAB3058D}">
  <sheetPr codeName="Sheet9">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Plan'!$D$23="","",'Capacity Plan'!$D$23)</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Plan'!L23/'Capacity Plan'!M23),"")</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6"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7" si="0">IF(H15="x",(G15-F15)*1440,0)</f>
        <v>0</v>
      </c>
      <c r="J15" s="108"/>
      <c r="K15" s="109">
        <f t="shared" ref="K15:K17" si="1">IF(J15="x",(G15-F15)*1440,0)</f>
        <v>0</v>
      </c>
      <c r="L15" s="108"/>
      <c r="M15" s="109">
        <f t="shared" ref="M15:M17" si="2">IF(L15="x",(G15-F15)*1440,0)</f>
        <v>0</v>
      </c>
      <c r="N15" s="108"/>
      <c r="O15" s="109">
        <f t="shared" ref="O15:O17"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IF(H18="x",(G18-F18)*1440,0)</f>
        <v>0</v>
      </c>
      <c r="J18" s="108"/>
      <c r="K18" s="109">
        <f>IF(J18="x",(G18-F18)*1440,0)</f>
        <v>0</v>
      </c>
      <c r="L18" s="108"/>
      <c r="M18" s="109">
        <f>IF(L18="x",(G18-F18)*1440,0)</f>
        <v>0</v>
      </c>
      <c r="N18" s="108"/>
      <c r="O18" s="109">
        <f>IF(N18="x",(G18-F18)*1440,0)</f>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11">
        <f t="shared" ref="I19:I38" si="11">IF(H19="x",(G19-F19)*1440,0)</f>
        <v>0</v>
      </c>
      <c r="J19" s="108"/>
      <c r="K19" s="111">
        <f t="shared" ref="K19:K38" si="12">IF(J19="x",(G19-F19)*1440,0)</f>
        <v>0</v>
      </c>
      <c r="L19" s="484"/>
      <c r="M19" s="111">
        <f t="shared" ref="M19:M38" si="13">IF(L19="x",(G19-F19)*1440,0)</f>
        <v>0</v>
      </c>
      <c r="N19" s="484"/>
      <c r="O19" s="111">
        <f t="shared" ref="O19:O38" si="14">IF(N19="x",(G19-F19)*1440,0)</f>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11">
        <f t="shared" si="11"/>
        <v>0</v>
      </c>
      <c r="J20" s="108"/>
      <c r="K20" s="111">
        <f t="shared" si="12"/>
        <v>0</v>
      </c>
      <c r="L20" s="484"/>
      <c r="M20" s="111">
        <f t="shared" si="13"/>
        <v>0</v>
      </c>
      <c r="N20" s="484"/>
      <c r="O20" s="111">
        <f t="shared" si="14"/>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484"/>
      <c r="I21" s="111">
        <f t="shared" si="11"/>
        <v>0</v>
      </c>
      <c r="J21" s="484"/>
      <c r="K21" s="111">
        <f t="shared" si="12"/>
        <v>0</v>
      </c>
      <c r="L21" s="484"/>
      <c r="M21" s="111">
        <f t="shared" si="13"/>
        <v>0</v>
      </c>
      <c r="N21" s="484"/>
      <c r="O21" s="111">
        <f t="shared" si="14"/>
        <v>0</v>
      </c>
      <c r="P21" s="484"/>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484"/>
      <c r="I22" s="111">
        <f t="shared" si="11"/>
        <v>0</v>
      </c>
      <c r="J22" s="484"/>
      <c r="K22" s="111">
        <f t="shared" si="12"/>
        <v>0</v>
      </c>
      <c r="L22" s="484"/>
      <c r="M22" s="111">
        <f t="shared" si="13"/>
        <v>0</v>
      </c>
      <c r="N22" s="484"/>
      <c r="O22" s="111">
        <f t="shared" si="14"/>
        <v>0</v>
      </c>
      <c r="P22" s="484"/>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484"/>
      <c r="I23" s="111">
        <f t="shared" si="11"/>
        <v>0</v>
      </c>
      <c r="J23" s="484"/>
      <c r="K23" s="111">
        <f t="shared" si="12"/>
        <v>0</v>
      </c>
      <c r="L23" s="484"/>
      <c r="M23" s="111">
        <f t="shared" si="13"/>
        <v>0</v>
      </c>
      <c r="N23" s="484"/>
      <c r="O23" s="111">
        <f t="shared" si="14"/>
        <v>0</v>
      </c>
      <c r="P23" s="484"/>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484"/>
      <c r="I24" s="111">
        <f>IF(H24="x",(G24-F24)*1440,0)</f>
        <v>0</v>
      </c>
      <c r="J24" s="484"/>
      <c r="K24" s="111">
        <f>IF(J24="x",(G24-F24)*1440,0)</f>
        <v>0</v>
      </c>
      <c r="L24" s="484"/>
      <c r="M24" s="111">
        <f>IF(L24="x",(G24-F24)*1440,0)</f>
        <v>0</v>
      </c>
      <c r="N24" s="484"/>
      <c r="O24" s="111">
        <f>IF(N24="x",(G24-F24)*1440,0)</f>
        <v>0</v>
      </c>
      <c r="P24" s="484"/>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484"/>
      <c r="I25" s="111">
        <f t="shared" si="11"/>
        <v>0</v>
      </c>
      <c r="J25" s="484"/>
      <c r="K25" s="111">
        <f t="shared" si="12"/>
        <v>0</v>
      </c>
      <c r="L25" s="484"/>
      <c r="M25" s="111">
        <f t="shared" si="13"/>
        <v>0</v>
      </c>
      <c r="N25" s="484"/>
      <c r="O25" s="111">
        <f t="shared" si="14"/>
        <v>0</v>
      </c>
      <c r="P25" s="484"/>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484"/>
      <c r="I26" s="111">
        <f t="shared" si="11"/>
        <v>0</v>
      </c>
      <c r="J26" s="484"/>
      <c r="K26" s="111">
        <f t="shared" si="12"/>
        <v>0</v>
      </c>
      <c r="L26" s="484"/>
      <c r="M26" s="111">
        <f t="shared" si="13"/>
        <v>0</v>
      </c>
      <c r="N26" s="484"/>
      <c r="O26" s="111">
        <f t="shared" si="14"/>
        <v>0</v>
      </c>
      <c r="P26" s="484"/>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484"/>
      <c r="I27" s="111">
        <f t="shared" si="11"/>
        <v>0</v>
      </c>
      <c r="J27" s="484"/>
      <c r="K27" s="111">
        <f t="shared" si="12"/>
        <v>0</v>
      </c>
      <c r="L27" s="484"/>
      <c r="M27" s="111">
        <f t="shared" si="13"/>
        <v>0</v>
      </c>
      <c r="N27" s="484"/>
      <c r="O27" s="111">
        <f t="shared" si="14"/>
        <v>0</v>
      </c>
      <c r="P27" s="484"/>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484"/>
      <c r="I28" s="111">
        <f t="shared" si="11"/>
        <v>0</v>
      </c>
      <c r="J28" s="484"/>
      <c r="K28" s="111">
        <f t="shared" si="12"/>
        <v>0</v>
      </c>
      <c r="L28" s="484"/>
      <c r="M28" s="111">
        <f t="shared" si="13"/>
        <v>0</v>
      </c>
      <c r="N28" s="484"/>
      <c r="O28" s="111">
        <f t="shared" si="14"/>
        <v>0</v>
      </c>
      <c r="P28" s="484"/>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484"/>
      <c r="I29" s="111">
        <f t="shared" si="11"/>
        <v>0</v>
      </c>
      <c r="J29" s="484"/>
      <c r="K29" s="111">
        <f t="shared" si="12"/>
        <v>0</v>
      </c>
      <c r="L29" s="484"/>
      <c r="M29" s="111">
        <f t="shared" si="13"/>
        <v>0</v>
      </c>
      <c r="N29" s="484"/>
      <c r="O29" s="111">
        <f t="shared" si="14"/>
        <v>0</v>
      </c>
      <c r="P29" s="484"/>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484"/>
      <c r="I30" s="111">
        <f t="shared" si="11"/>
        <v>0</v>
      </c>
      <c r="J30" s="484"/>
      <c r="K30" s="111">
        <f t="shared" si="12"/>
        <v>0</v>
      </c>
      <c r="L30" s="484"/>
      <c r="M30" s="111">
        <f t="shared" si="13"/>
        <v>0</v>
      </c>
      <c r="N30" s="484"/>
      <c r="O30" s="111">
        <f t="shared" si="14"/>
        <v>0</v>
      </c>
      <c r="P30" s="484"/>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484"/>
      <c r="I31" s="111">
        <f t="shared" si="11"/>
        <v>0</v>
      </c>
      <c r="J31" s="484"/>
      <c r="K31" s="111">
        <f t="shared" si="12"/>
        <v>0</v>
      </c>
      <c r="L31" s="484"/>
      <c r="M31" s="111">
        <f t="shared" si="13"/>
        <v>0</v>
      </c>
      <c r="N31" s="484"/>
      <c r="O31" s="111">
        <f t="shared" si="14"/>
        <v>0</v>
      </c>
      <c r="P31" s="484"/>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484"/>
      <c r="I32" s="111">
        <f t="shared" si="11"/>
        <v>0</v>
      </c>
      <c r="J32" s="484"/>
      <c r="K32" s="111">
        <f t="shared" si="12"/>
        <v>0</v>
      </c>
      <c r="L32" s="484"/>
      <c r="M32" s="111">
        <f t="shared" si="13"/>
        <v>0</v>
      </c>
      <c r="N32" s="484"/>
      <c r="O32" s="111">
        <f t="shared" si="14"/>
        <v>0</v>
      </c>
      <c r="P32" s="484"/>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484"/>
      <c r="I33" s="111">
        <f t="shared" si="11"/>
        <v>0</v>
      </c>
      <c r="J33" s="484"/>
      <c r="K33" s="111">
        <f t="shared" si="12"/>
        <v>0</v>
      </c>
      <c r="L33" s="484"/>
      <c r="M33" s="111">
        <f t="shared" si="13"/>
        <v>0</v>
      </c>
      <c r="N33" s="484"/>
      <c r="O33" s="111">
        <f t="shared" si="14"/>
        <v>0</v>
      </c>
      <c r="P33" s="484"/>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484"/>
      <c r="I34" s="111">
        <f t="shared" si="11"/>
        <v>0</v>
      </c>
      <c r="J34" s="484"/>
      <c r="K34" s="111">
        <f t="shared" si="12"/>
        <v>0</v>
      </c>
      <c r="L34" s="484"/>
      <c r="M34" s="111">
        <f t="shared" si="13"/>
        <v>0</v>
      </c>
      <c r="N34" s="484"/>
      <c r="O34" s="111">
        <f t="shared" si="14"/>
        <v>0</v>
      </c>
      <c r="P34" s="484"/>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484"/>
      <c r="I35" s="111">
        <f t="shared" si="11"/>
        <v>0</v>
      </c>
      <c r="J35" s="484"/>
      <c r="K35" s="111">
        <f t="shared" si="12"/>
        <v>0</v>
      </c>
      <c r="L35" s="484"/>
      <c r="M35" s="111">
        <f t="shared" si="13"/>
        <v>0</v>
      </c>
      <c r="N35" s="484"/>
      <c r="O35" s="111">
        <f t="shared" si="14"/>
        <v>0</v>
      </c>
      <c r="P35" s="484"/>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484"/>
      <c r="I36" s="111">
        <f t="shared" si="11"/>
        <v>0</v>
      </c>
      <c r="J36" s="484"/>
      <c r="K36" s="111">
        <f t="shared" si="12"/>
        <v>0</v>
      </c>
      <c r="L36" s="484"/>
      <c r="M36" s="111">
        <f t="shared" si="13"/>
        <v>0</v>
      </c>
      <c r="N36" s="484"/>
      <c r="O36" s="111">
        <f t="shared" si="14"/>
        <v>0</v>
      </c>
      <c r="P36" s="484"/>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484"/>
      <c r="I37" s="111">
        <f t="shared" si="11"/>
        <v>0</v>
      </c>
      <c r="J37" s="484"/>
      <c r="K37" s="111">
        <f t="shared" si="12"/>
        <v>0</v>
      </c>
      <c r="L37" s="484"/>
      <c r="M37" s="111">
        <f t="shared" si="13"/>
        <v>0</v>
      </c>
      <c r="N37" s="484"/>
      <c r="O37" s="111">
        <f t="shared" si="14"/>
        <v>0</v>
      </c>
      <c r="P37" s="484"/>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484"/>
      <c r="I38" s="111">
        <f t="shared" si="11"/>
        <v>0</v>
      </c>
      <c r="J38" s="484"/>
      <c r="K38" s="111">
        <f t="shared" si="12"/>
        <v>0</v>
      </c>
      <c r="L38" s="484"/>
      <c r="M38" s="111">
        <f t="shared" si="13"/>
        <v>0</v>
      </c>
      <c r="N38" s="484"/>
      <c r="O38" s="111">
        <f t="shared" si="14"/>
        <v>0</v>
      </c>
      <c r="P38" s="484"/>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DX6hoqfNO51D2QXkOadVoREj3zf/BXz3qfZ+fE7iw3QyIxFyyYcHrjWEweVsJ4Rd0IK/PftS9I/nE32O8TO4Ew==" saltValue="Z8ZUdhnTzxpNV0k4JWTApQ=="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3D8138DD-8CA8-4F2C-9FDF-BF4F1ABD6793}">
      <formula1>"x,X"</formula1>
    </dataValidation>
  </dataValidations>
  <hyperlinks>
    <hyperlink ref="B13" location="'Capacity Plan'!A1" display="Capacity Plan" xr:uid="{673DD806-A0FF-4CE3-A265-31A82A875885}"/>
    <hyperlink ref="B10:B12" location="'Run @ Rate Summary Data'!A1" display="Run @ Rate Summary Data" xr:uid="{22C80083-1A39-46D4-807C-B2FC4E28D0CC}"/>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90272-B392-466D-A219-D4D0A537FC15}">
  <sheetPr codeName="Sheet10">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4" max="24" width="9.1406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Plan'!$D$24="","",'Capacity Plan'!$D$24)</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Plan'!L24/'Capacity Plan'!M24),"")</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6"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7" si="0">IF(H15="x",(G15-F15)*1440,0)</f>
        <v>0</v>
      </c>
      <c r="J15" s="108"/>
      <c r="K15" s="109">
        <f t="shared" ref="K15:K17" si="1">IF(J15="x",(G15-F15)*1440,0)</f>
        <v>0</v>
      </c>
      <c r="L15" s="108"/>
      <c r="M15" s="109">
        <f t="shared" ref="M15:M17" si="2">IF(L15="x",(G15-F15)*1440,0)</f>
        <v>0</v>
      </c>
      <c r="N15" s="108"/>
      <c r="O15" s="109">
        <f t="shared" ref="O15:O17"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IF(P16="x",(G16-F16)*1440,0)</f>
        <v>0</v>
      </c>
      <c r="R16" s="109" t="str">
        <f>IF(ISBLANK(F16),"",IF(G16&gt;=F16,(G16-F16)*1440,(1+G16-F16)*1440))</f>
        <v/>
      </c>
      <c r="S16" s="110"/>
      <c r="T16" s="109" t="str">
        <f>IFERROR(IF(S16="","",((S16/R16))*60),"")</f>
        <v/>
      </c>
      <c r="U16" s="111" t="str">
        <f>IF(S16="","",S16-(W16+X16))</f>
        <v/>
      </c>
      <c r="V16" s="109" t="str">
        <f>IFERROR(IF(S16="","",((U16/S16))*T16),"")</f>
        <v/>
      </c>
      <c r="W16" s="110"/>
      <c r="X16" s="110"/>
      <c r="Y16" s="112" t="str">
        <f>IFERROR(IF(S16="","",X16/S16),"")</f>
        <v/>
      </c>
      <c r="Z16" s="109" t="str">
        <f>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IF(P17="x",(G17-F17)*1440,0)</f>
        <v>0</v>
      </c>
      <c r="R17" s="109" t="str">
        <f>IF(ISBLANK(F17),"",IF(G17&gt;=F17,(G17-F17)*1440,(1+G17-F17)*1440))</f>
        <v/>
      </c>
      <c r="S17" s="110"/>
      <c r="T17" s="109" t="str">
        <f>IFERROR(IF(S17="","",((S17/R17))*60),"")</f>
        <v/>
      </c>
      <c r="U17" s="111" t="str">
        <f>IF(S17="","",S17-(W17+X17))</f>
        <v/>
      </c>
      <c r="V17" s="109" t="str">
        <f>IFERROR(IF(S17="","",((U17/S17))*T17),"")</f>
        <v/>
      </c>
      <c r="W17" s="110"/>
      <c r="X17" s="110"/>
      <c r="Y17" s="112" t="str">
        <f>IFERROR(IF(S17="","",X17/S17),"")</f>
        <v/>
      </c>
      <c r="Z17" s="109" t="str">
        <f>IFERROR(IF(S17="","",(1-(Y17/1000000))*T17),"")</f>
        <v/>
      </c>
      <c r="AA17" s="954"/>
      <c r="AB17" s="954"/>
    </row>
    <row r="18" spans="1:28" s="16" customFormat="1" x14ac:dyDescent="0.25">
      <c r="A18" s="963"/>
      <c r="B18" s="964"/>
      <c r="C18" s="965"/>
      <c r="D18" s="965" t="s">
        <v>120</v>
      </c>
      <c r="E18" s="953"/>
      <c r="F18" s="108"/>
      <c r="G18" s="108"/>
      <c r="H18" s="108"/>
      <c r="I18" s="109">
        <f>IF(H18="x",(G18-F18)*1440,0)</f>
        <v>0</v>
      </c>
      <c r="J18" s="108"/>
      <c r="K18" s="109">
        <f>IF(J18="x",(G18-F18)*1440,0)</f>
        <v>0</v>
      </c>
      <c r="L18" s="108"/>
      <c r="M18" s="109">
        <f>IF(L18="x",(G18-F18)*1440,0)</f>
        <v>0</v>
      </c>
      <c r="N18" s="108"/>
      <c r="O18" s="109">
        <f>IF(N18="x",(G18-F18)*1440,0)</f>
        <v>0</v>
      </c>
      <c r="P18" s="108"/>
      <c r="Q18" s="109">
        <f>IF(P18="x",(G18-F18)*1440,0)</f>
        <v>0</v>
      </c>
      <c r="R18" s="109" t="str">
        <f>IF(ISBLANK(F18),"",IF(G18&gt;=F18,(G18-F18)*1440,(1+G18-F18)*1440))</f>
        <v/>
      </c>
      <c r="S18" s="110"/>
      <c r="T18" s="109" t="str">
        <f>IFERROR(IF(S18="","",((S18/R18))*60),"")</f>
        <v/>
      </c>
      <c r="U18" s="111" t="str">
        <f>IF(S18="","",S18-(W18+X18))</f>
        <v/>
      </c>
      <c r="V18" s="109" t="str">
        <f>IFERROR(IF(S18="","",((U18/S18))*T18),"")</f>
        <v/>
      </c>
      <c r="W18" s="110"/>
      <c r="X18" s="110"/>
      <c r="Y18" s="112" t="str">
        <f>IFERROR(IF(S18="","",X18/S18),"")</f>
        <v/>
      </c>
      <c r="Z18" s="109" t="str">
        <f>IFERROR(IF(S18="","",(1-(Y18/1000000))*T18),"")</f>
        <v/>
      </c>
      <c r="AA18" s="954"/>
      <c r="AB18" s="954"/>
    </row>
    <row r="19" spans="1:28" s="16" customFormat="1" x14ac:dyDescent="0.25">
      <c r="A19" s="114" t="s">
        <v>114</v>
      </c>
      <c r="B19" s="113" t="s">
        <v>121</v>
      </c>
      <c r="C19" s="115"/>
      <c r="D19" s="116">
        <f>I39</f>
        <v>0</v>
      </c>
      <c r="E19" s="953"/>
      <c r="F19" s="108"/>
      <c r="G19" s="108"/>
      <c r="H19" s="108"/>
      <c r="I19" s="109">
        <f t="shared" ref="I19:I38" si="4">IF(H19="x",(G19-F19)*1440,0)</f>
        <v>0</v>
      </c>
      <c r="J19" s="108"/>
      <c r="K19" s="109">
        <f t="shared" ref="K19:K38" si="5">IF(J19="x",(G19-F19)*1440,0)</f>
        <v>0</v>
      </c>
      <c r="L19" s="108"/>
      <c r="M19" s="109">
        <f t="shared" ref="M19:M38" si="6">IF(L19="x",(G19-F19)*1440,0)</f>
        <v>0</v>
      </c>
      <c r="N19" s="108"/>
      <c r="O19" s="109">
        <f t="shared" ref="O19:O38" si="7">IF(N19="x",(G19-F19)*1440,0)</f>
        <v>0</v>
      </c>
      <c r="P19" s="108"/>
      <c r="Q19" s="109">
        <f t="shared" ref="Q19:Q38" si="8">IF(P19="x",(G19-F19)*1440,0)</f>
        <v>0</v>
      </c>
      <c r="R19" s="109" t="str">
        <f t="shared" ref="R19:R38" si="9">IF(ISBLANK(F19),"",IF(G19&gt;=F19,(G19-F19)*1440,(1+G19-F19)*1440))</f>
        <v/>
      </c>
      <c r="S19" s="110"/>
      <c r="T19" s="109" t="str">
        <f t="shared" ref="T19:T38" si="10">IFERROR(IF(S19="","",((S19/R19))*60),"")</f>
        <v/>
      </c>
      <c r="U19" s="111" t="str">
        <f t="shared" ref="U19:U38" si="11">IF(S19="","",S19-(W19+X19))</f>
        <v/>
      </c>
      <c r="V19" s="109" t="str">
        <f t="shared" ref="V19:V38" si="12">IFERROR(IF(S19="","",((U19/S19))*T19),"")</f>
        <v/>
      </c>
      <c r="W19" s="110"/>
      <c r="X19" s="110"/>
      <c r="Y19" s="112" t="str">
        <f t="shared" ref="Y19:Y38" si="13">IFERROR(IF(S19="","",X19/S19),"")</f>
        <v/>
      </c>
      <c r="Z19" s="109" t="str">
        <f t="shared" ref="Z19:Z38" si="14">IFERROR(IF(S19="","",(1-(Y19/1000000))*T19),"")</f>
        <v/>
      </c>
      <c r="AA19" s="954"/>
      <c r="AB19" s="954"/>
    </row>
    <row r="20" spans="1:28" s="16" customFormat="1" x14ac:dyDescent="0.25">
      <c r="A20" s="114" t="s">
        <v>115</v>
      </c>
      <c r="B20" s="115" t="s">
        <v>122</v>
      </c>
      <c r="C20" s="115"/>
      <c r="D20" s="116">
        <f>K39</f>
        <v>0</v>
      </c>
      <c r="E20" s="953"/>
      <c r="F20" s="108"/>
      <c r="G20" s="108"/>
      <c r="H20" s="108"/>
      <c r="I20" s="109">
        <f t="shared" si="4"/>
        <v>0</v>
      </c>
      <c r="J20" s="108"/>
      <c r="K20" s="109">
        <f t="shared" si="5"/>
        <v>0</v>
      </c>
      <c r="L20" s="108"/>
      <c r="M20" s="109">
        <f t="shared" si="6"/>
        <v>0</v>
      </c>
      <c r="N20" s="108"/>
      <c r="O20" s="109">
        <f t="shared" si="7"/>
        <v>0</v>
      </c>
      <c r="P20" s="108"/>
      <c r="Q20" s="109">
        <f t="shared" si="8"/>
        <v>0</v>
      </c>
      <c r="R20" s="109" t="str">
        <f t="shared" si="9"/>
        <v/>
      </c>
      <c r="S20" s="110"/>
      <c r="T20" s="109" t="str">
        <f t="shared" si="10"/>
        <v/>
      </c>
      <c r="U20" s="111" t="str">
        <f t="shared" si="11"/>
        <v/>
      </c>
      <c r="V20" s="109" t="str">
        <f t="shared" si="12"/>
        <v/>
      </c>
      <c r="W20" s="110"/>
      <c r="X20" s="110"/>
      <c r="Y20" s="112" t="str">
        <f t="shared" si="13"/>
        <v/>
      </c>
      <c r="Z20" s="109" t="str">
        <f t="shared" si="14"/>
        <v/>
      </c>
      <c r="AA20" s="954"/>
      <c r="AB20" s="954"/>
    </row>
    <row r="21" spans="1:28" s="16" customFormat="1" x14ac:dyDescent="0.25">
      <c r="A21" s="114" t="s">
        <v>116</v>
      </c>
      <c r="B21" s="115" t="s">
        <v>123</v>
      </c>
      <c r="C21" s="115"/>
      <c r="D21" s="116">
        <f>M39</f>
        <v>0</v>
      </c>
      <c r="E21" s="953"/>
      <c r="F21" s="108"/>
      <c r="G21" s="108"/>
      <c r="H21" s="108"/>
      <c r="I21" s="109">
        <f t="shared" si="4"/>
        <v>0</v>
      </c>
      <c r="J21" s="108"/>
      <c r="K21" s="109">
        <f t="shared" si="5"/>
        <v>0</v>
      </c>
      <c r="L21" s="108"/>
      <c r="M21" s="109">
        <f t="shared" si="6"/>
        <v>0</v>
      </c>
      <c r="N21" s="108"/>
      <c r="O21" s="109">
        <f t="shared" si="7"/>
        <v>0</v>
      </c>
      <c r="P21" s="108"/>
      <c r="Q21" s="109">
        <f t="shared" si="8"/>
        <v>0</v>
      </c>
      <c r="R21" s="109" t="str">
        <f t="shared" si="9"/>
        <v/>
      </c>
      <c r="S21" s="110"/>
      <c r="T21" s="109" t="str">
        <f t="shared" si="10"/>
        <v/>
      </c>
      <c r="U21" s="111" t="str">
        <f t="shared" si="11"/>
        <v/>
      </c>
      <c r="V21" s="109" t="str">
        <f t="shared" si="12"/>
        <v/>
      </c>
      <c r="W21" s="110"/>
      <c r="X21" s="110"/>
      <c r="Y21" s="112" t="str">
        <f t="shared" si="13"/>
        <v/>
      </c>
      <c r="Z21" s="109" t="str">
        <f t="shared" si="14"/>
        <v/>
      </c>
      <c r="AA21" s="954"/>
      <c r="AB21" s="954"/>
    </row>
    <row r="22" spans="1:28" s="16" customFormat="1" x14ac:dyDescent="0.25">
      <c r="A22" s="114" t="s">
        <v>117</v>
      </c>
      <c r="B22" s="115" t="s">
        <v>124</v>
      </c>
      <c r="C22" s="115"/>
      <c r="D22" s="116">
        <f>O39</f>
        <v>0</v>
      </c>
      <c r="E22" s="954"/>
      <c r="F22" s="108"/>
      <c r="G22" s="108"/>
      <c r="H22" s="108"/>
      <c r="I22" s="109">
        <f t="shared" si="4"/>
        <v>0</v>
      </c>
      <c r="J22" s="108"/>
      <c r="K22" s="109">
        <f t="shared" si="5"/>
        <v>0</v>
      </c>
      <c r="L22" s="108"/>
      <c r="M22" s="109">
        <f t="shared" si="6"/>
        <v>0</v>
      </c>
      <c r="N22" s="108"/>
      <c r="O22" s="109">
        <f t="shared" si="7"/>
        <v>0</v>
      </c>
      <c r="P22" s="108"/>
      <c r="Q22" s="109">
        <f t="shared" si="8"/>
        <v>0</v>
      </c>
      <c r="R22" s="109" t="str">
        <f t="shared" si="9"/>
        <v/>
      </c>
      <c r="S22" s="110"/>
      <c r="T22" s="109" t="str">
        <f t="shared" si="10"/>
        <v/>
      </c>
      <c r="U22" s="111" t="str">
        <f t="shared" si="11"/>
        <v/>
      </c>
      <c r="V22" s="109" t="str">
        <f t="shared" si="12"/>
        <v/>
      </c>
      <c r="W22" s="110"/>
      <c r="X22" s="110"/>
      <c r="Y22" s="112" t="str">
        <f t="shared" si="13"/>
        <v/>
      </c>
      <c r="Z22" s="109" t="str">
        <f t="shared" si="14"/>
        <v/>
      </c>
      <c r="AA22" s="954"/>
      <c r="AB22" s="954"/>
    </row>
    <row r="23" spans="1:28" s="16" customFormat="1" x14ac:dyDescent="0.25">
      <c r="A23" s="114" t="s">
        <v>118</v>
      </c>
      <c r="B23" s="115" t="s">
        <v>125</v>
      </c>
      <c r="C23" s="103"/>
      <c r="D23" s="117">
        <f>Q39</f>
        <v>0</v>
      </c>
      <c r="E23" s="954"/>
      <c r="F23" s="108"/>
      <c r="G23" s="108"/>
      <c r="H23" s="108"/>
      <c r="I23" s="109">
        <f t="shared" si="4"/>
        <v>0</v>
      </c>
      <c r="J23" s="108"/>
      <c r="K23" s="109">
        <f t="shared" si="5"/>
        <v>0</v>
      </c>
      <c r="L23" s="108"/>
      <c r="M23" s="109">
        <f t="shared" si="6"/>
        <v>0</v>
      </c>
      <c r="N23" s="108"/>
      <c r="O23" s="109">
        <f t="shared" si="7"/>
        <v>0</v>
      </c>
      <c r="P23" s="108"/>
      <c r="Q23" s="109">
        <f t="shared" si="8"/>
        <v>0</v>
      </c>
      <c r="R23" s="109" t="str">
        <f t="shared" si="9"/>
        <v/>
      </c>
      <c r="S23" s="110"/>
      <c r="T23" s="109" t="str">
        <f t="shared" si="10"/>
        <v/>
      </c>
      <c r="U23" s="111" t="str">
        <f t="shared" si="11"/>
        <v/>
      </c>
      <c r="V23" s="109" t="str">
        <f t="shared" si="12"/>
        <v/>
      </c>
      <c r="W23" s="110"/>
      <c r="X23" s="110"/>
      <c r="Y23" s="112" t="str">
        <f t="shared" si="13"/>
        <v/>
      </c>
      <c r="Z23" s="109" t="str">
        <f t="shared" si="14"/>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8"/>
        <v>0</v>
      </c>
      <c r="R24" s="109" t="str">
        <f t="shared" si="9"/>
        <v/>
      </c>
      <c r="S24" s="110"/>
      <c r="T24" s="109" t="str">
        <f t="shared" si="10"/>
        <v/>
      </c>
      <c r="U24" s="111" t="str">
        <f t="shared" si="11"/>
        <v/>
      </c>
      <c r="V24" s="109" t="str">
        <f t="shared" si="12"/>
        <v/>
      </c>
      <c r="W24" s="110"/>
      <c r="X24" s="110"/>
      <c r="Y24" s="112" t="str">
        <f t="shared" si="13"/>
        <v/>
      </c>
      <c r="Z24" s="109" t="str">
        <f t="shared" si="14"/>
        <v/>
      </c>
      <c r="AA24" s="954"/>
      <c r="AB24" s="954"/>
    </row>
    <row r="25" spans="1:28" s="16" customFormat="1" ht="12.75" x14ac:dyDescent="0.2">
      <c r="A25" s="954"/>
      <c r="B25" s="954"/>
      <c r="C25" s="954"/>
      <c r="D25" s="954"/>
      <c r="E25" s="954"/>
      <c r="F25" s="108"/>
      <c r="G25" s="108"/>
      <c r="H25" s="108"/>
      <c r="I25" s="109">
        <f t="shared" si="4"/>
        <v>0</v>
      </c>
      <c r="J25" s="108"/>
      <c r="K25" s="109">
        <f t="shared" si="5"/>
        <v>0</v>
      </c>
      <c r="L25" s="108"/>
      <c r="M25" s="109">
        <f t="shared" si="6"/>
        <v>0</v>
      </c>
      <c r="N25" s="108"/>
      <c r="O25" s="109">
        <f t="shared" si="7"/>
        <v>0</v>
      </c>
      <c r="P25" s="108"/>
      <c r="Q25" s="109">
        <f t="shared" si="8"/>
        <v>0</v>
      </c>
      <c r="R25" s="109" t="str">
        <f t="shared" si="9"/>
        <v/>
      </c>
      <c r="S25" s="110"/>
      <c r="T25" s="109" t="str">
        <f t="shared" si="10"/>
        <v/>
      </c>
      <c r="U25" s="111" t="str">
        <f t="shared" si="11"/>
        <v/>
      </c>
      <c r="V25" s="109" t="str">
        <f t="shared" si="12"/>
        <v/>
      </c>
      <c r="W25" s="110"/>
      <c r="X25" s="110"/>
      <c r="Y25" s="112" t="str">
        <f t="shared" si="13"/>
        <v/>
      </c>
      <c r="Z25" s="109" t="str">
        <f t="shared" si="14"/>
        <v/>
      </c>
      <c r="AA25" s="954"/>
      <c r="AB25" s="954"/>
    </row>
    <row r="26" spans="1:28" s="16" customFormat="1" x14ac:dyDescent="0.25">
      <c r="A26" s="493"/>
      <c r="B26" s="493"/>
      <c r="C26" s="493"/>
      <c r="D26" s="493"/>
      <c r="E26" s="954"/>
      <c r="F26" s="108"/>
      <c r="G26" s="108"/>
      <c r="H26" s="108"/>
      <c r="I26" s="109">
        <f t="shared" si="4"/>
        <v>0</v>
      </c>
      <c r="J26" s="108"/>
      <c r="K26" s="109">
        <f t="shared" si="5"/>
        <v>0</v>
      </c>
      <c r="L26" s="108"/>
      <c r="M26" s="109">
        <f t="shared" si="6"/>
        <v>0</v>
      </c>
      <c r="N26" s="108"/>
      <c r="O26" s="109">
        <f t="shared" si="7"/>
        <v>0</v>
      </c>
      <c r="P26" s="108"/>
      <c r="Q26" s="109">
        <f t="shared" si="8"/>
        <v>0</v>
      </c>
      <c r="R26" s="109" t="str">
        <f t="shared" si="9"/>
        <v/>
      </c>
      <c r="S26" s="110"/>
      <c r="T26" s="109" t="str">
        <f t="shared" si="10"/>
        <v/>
      </c>
      <c r="U26" s="111" t="str">
        <f t="shared" si="11"/>
        <v/>
      </c>
      <c r="V26" s="109" t="str">
        <f t="shared" si="12"/>
        <v/>
      </c>
      <c r="W26" s="110"/>
      <c r="X26" s="110"/>
      <c r="Y26" s="112" t="str">
        <f t="shared" si="13"/>
        <v/>
      </c>
      <c r="Z26" s="109" t="str">
        <f t="shared" si="14"/>
        <v/>
      </c>
      <c r="AA26" s="954"/>
      <c r="AB26" s="954"/>
    </row>
    <row r="27" spans="1:28" s="16" customFormat="1" x14ac:dyDescent="0.25">
      <c r="A27" s="493"/>
      <c r="B27" s="493"/>
      <c r="C27" s="493"/>
      <c r="D27" s="493"/>
      <c r="E27" s="954"/>
      <c r="F27" s="108"/>
      <c r="G27" s="108"/>
      <c r="H27" s="108"/>
      <c r="I27" s="109">
        <f t="shared" si="4"/>
        <v>0</v>
      </c>
      <c r="J27" s="108"/>
      <c r="K27" s="109">
        <f t="shared" si="5"/>
        <v>0</v>
      </c>
      <c r="L27" s="108"/>
      <c r="M27" s="109">
        <f t="shared" si="6"/>
        <v>0</v>
      </c>
      <c r="N27" s="108"/>
      <c r="O27" s="109">
        <f t="shared" si="7"/>
        <v>0</v>
      </c>
      <c r="P27" s="108"/>
      <c r="Q27" s="109">
        <f t="shared" si="8"/>
        <v>0</v>
      </c>
      <c r="R27" s="109" t="str">
        <f t="shared" si="9"/>
        <v/>
      </c>
      <c r="S27" s="110"/>
      <c r="T27" s="109" t="str">
        <f t="shared" si="10"/>
        <v/>
      </c>
      <c r="U27" s="111" t="str">
        <f t="shared" si="11"/>
        <v/>
      </c>
      <c r="V27" s="109" t="str">
        <f t="shared" si="12"/>
        <v/>
      </c>
      <c r="W27" s="110"/>
      <c r="X27" s="110"/>
      <c r="Y27" s="112" t="str">
        <f t="shared" si="13"/>
        <v/>
      </c>
      <c r="Z27" s="109" t="str">
        <f t="shared" si="14"/>
        <v/>
      </c>
      <c r="AA27" s="954"/>
      <c r="AB27" s="954"/>
    </row>
    <row r="28" spans="1:28" s="16" customFormat="1" x14ac:dyDescent="0.25">
      <c r="A28" s="493"/>
      <c r="B28" s="493"/>
      <c r="C28" s="493"/>
      <c r="D28" s="493"/>
      <c r="E28" s="954"/>
      <c r="F28" s="108"/>
      <c r="G28" s="108"/>
      <c r="H28" s="108"/>
      <c r="I28" s="109">
        <f t="shared" si="4"/>
        <v>0</v>
      </c>
      <c r="J28" s="108"/>
      <c r="K28" s="109">
        <f t="shared" si="5"/>
        <v>0</v>
      </c>
      <c r="L28" s="108"/>
      <c r="M28" s="109">
        <f t="shared" si="6"/>
        <v>0</v>
      </c>
      <c r="N28" s="108"/>
      <c r="O28" s="109">
        <f t="shared" si="7"/>
        <v>0</v>
      </c>
      <c r="P28" s="108"/>
      <c r="Q28" s="109">
        <f t="shared" si="8"/>
        <v>0</v>
      </c>
      <c r="R28" s="109" t="str">
        <f t="shared" si="9"/>
        <v/>
      </c>
      <c r="S28" s="110"/>
      <c r="T28" s="109" t="str">
        <f t="shared" si="10"/>
        <v/>
      </c>
      <c r="U28" s="111" t="str">
        <f t="shared" si="11"/>
        <v/>
      </c>
      <c r="V28" s="109" t="str">
        <f t="shared" si="12"/>
        <v/>
      </c>
      <c r="W28" s="110"/>
      <c r="X28" s="110"/>
      <c r="Y28" s="112" t="str">
        <f t="shared" si="13"/>
        <v/>
      </c>
      <c r="Z28" s="109" t="str">
        <f t="shared" si="14"/>
        <v/>
      </c>
      <c r="AA28" s="954"/>
      <c r="AB28" s="954"/>
    </row>
    <row r="29" spans="1:28" s="16" customFormat="1" x14ac:dyDescent="0.25">
      <c r="A29" s="493"/>
      <c r="B29" s="493"/>
      <c r="C29" s="493"/>
      <c r="D29" s="493"/>
      <c r="E29" s="954"/>
      <c r="F29" s="108"/>
      <c r="G29" s="108"/>
      <c r="H29" s="108"/>
      <c r="I29" s="109">
        <f t="shared" si="4"/>
        <v>0</v>
      </c>
      <c r="J29" s="108"/>
      <c r="K29" s="109">
        <f t="shared" si="5"/>
        <v>0</v>
      </c>
      <c r="L29" s="108"/>
      <c r="M29" s="109">
        <f t="shared" si="6"/>
        <v>0</v>
      </c>
      <c r="N29" s="108"/>
      <c r="O29" s="109">
        <f t="shared" si="7"/>
        <v>0</v>
      </c>
      <c r="P29" s="108"/>
      <c r="Q29" s="109">
        <f t="shared" si="8"/>
        <v>0</v>
      </c>
      <c r="R29" s="109" t="str">
        <f t="shared" si="9"/>
        <v/>
      </c>
      <c r="S29" s="110"/>
      <c r="T29" s="109" t="str">
        <f t="shared" si="10"/>
        <v/>
      </c>
      <c r="U29" s="111" t="str">
        <f t="shared" si="11"/>
        <v/>
      </c>
      <c r="V29" s="109" t="str">
        <f t="shared" si="12"/>
        <v/>
      </c>
      <c r="W29" s="110"/>
      <c r="X29" s="110"/>
      <c r="Y29" s="112" t="str">
        <f t="shared" si="13"/>
        <v/>
      </c>
      <c r="Z29" s="109" t="str">
        <f t="shared" si="14"/>
        <v/>
      </c>
      <c r="AA29" s="954"/>
      <c r="AB29" s="954"/>
    </row>
    <row r="30" spans="1:28" s="16" customFormat="1" x14ac:dyDescent="0.25">
      <c r="A30" s="493"/>
      <c r="B30" s="493"/>
      <c r="C30" s="493"/>
      <c r="D30" s="493"/>
      <c r="E30" s="954"/>
      <c r="F30" s="108"/>
      <c r="G30" s="108"/>
      <c r="H30" s="108"/>
      <c r="I30" s="109">
        <f t="shared" si="4"/>
        <v>0</v>
      </c>
      <c r="J30" s="108"/>
      <c r="K30" s="109">
        <f t="shared" si="5"/>
        <v>0</v>
      </c>
      <c r="L30" s="108"/>
      <c r="M30" s="109">
        <f t="shared" si="6"/>
        <v>0</v>
      </c>
      <c r="N30" s="108"/>
      <c r="O30" s="109">
        <f t="shared" si="7"/>
        <v>0</v>
      </c>
      <c r="P30" s="108"/>
      <c r="Q30" s="109">
        <f t="shared" si="8"/>
        <v>0</v>
      </c>
      <c r="R30" s="109" t="str">
        <f t="shared" si="9"/>
        <v/>
      </c>
      <c r="S30" s="110"/>
      <c r="T30" s="109" t="str">
        <f t="shared" si="10"/>
        <v/>
      </c>
      <c r="U30" s="111" t="str">
        <f t="shared" si="11"/>
        <v/>
      </c>
      <c r="V30" s="109" t="str">
        <f t="shared" si="12"/>
        <v/>
      </c>
      <c r="W30" s="110"/>
      <c r="X30" s="110"/>
      <c r="Y30" s="112" t="str">
        <f t="shared" si="13"/>
        <v/>
      </c>
      <c r="Z30" s="109" t="str">
        <f t="shared" si="14"/>
        <v/>
      </c>
      <c r="AA30" s="954"/>
      <c r="AB30" s="954"/>
    </row>
    <row r="31" spans="1:28" s="16" customFormat="1" x14ac:dyDescent="0.25">
      <c r="A31" s="493"/>
      <c r="B31" s="493"/>
      <c r="C31" s="493"/>
      <c r="D31" s="493"/>
      <c r="E31" s="954"/>
      <c r="F31" s="108"/>
      <c r="G31" s="108"/>
      <c r="H31" s="108"/>
      <c r="I31" s="109">
        <f t="shared" si="4"/>
        <v>0</v>
      </c>
      <c r="J31" s="108"/>
      <c r="K31" s="109">
        <f t="shared" si="5"/>
        <v>0</v>
      </c>
      <c r="L31" s="108"/>
      <c r="M31" s="109">
        <f t="shared" si="6"/>
        <v>0</v>
      </c>
      <c r="N31" s="108"/>
      <c r="O31" s="109">
        <f t="shared" si="7"/>
        <v>0</v>
      </c>
      <c r="P31" s="108"/>
      <c r="Q31" s="109">
        <f t="shared" si="8"/>
        <v>0</v>
      </c>
      <c r="R31" s="109" t="str">
        <f t="shared" si="9"/>
        <v/>
      </c>
      <c r="S31" s="110"/>
      <c r="T31" s="109" t="str">
        <f t="shared" si="10"/>
        <v/>
      </c>
      <c r="U31" s="111" t="str">
        <f t="shared" si="11"/>
        <v/>
      </c>
      <c r="V31" s="109" t="str">
        <f t="shared" si="12"/>
        <v/>
      </c>
      <c r="W31" s="110"/>
      <c r="X31" s="110"/>
      <c r="Y31" s="112" t="str">
        <f t="shared" si="13"/>
        <v/>
      </c>
      <c r="Z31" s="109" t="str">
        <f t="shared" si="14"/>
        <v/>
      </c>
      <c r="AA31" s="954"/>
      <c r="AB31" s="954"/>
    </row>
    <row r="32" spans="1:28" s="16" customFormat="1" x14ac:dyDescent="0.25">
      <c r="A32" s="493"/>
      <c r="B32" s="493"/>
      <c r="C32" s="493"/>
      <c r="D32" s="493"/>
      <c r="E32" s="954"/>
      <c r="F32" s="108"/>
      <c r="G32" s="108"/>
      <c r="H32" s="108"/>
      <c r="I32" s="109">
        <f t="shared" si="4"/>
        <v>0</v>
      </c>
      <c r="J32" s="108"/>
      <c r="K32" s="109">
        <f t="shared" si="5"/>
        <v>0</v>
      </c>
      <c r="L32" s="108"/>
      <c r="M32" s="109">
        <f t="shared" si="6"/>
        <v>0</v>
      </c>
      <c r="N32" s="108"/>
      <c r="O32" s="109">
        <f t="shared" si="7"/>
        <v>0</v>
      </c>
      <c r="P32" s="108"/>
      <c r="Q32" s="109">
        <f t="shared" si="8"/>
        <v>0</v>
      </c>
      <c r="R32" s="109" t="str">
        <f t="shared" si="9"/>
        <v/>
      </c>
      <c r="S32" s="110"/>
      <c r="T32" s="109" t="str">
        <f t="shared" si="10"/>
        <v/>
      </c>
      <c r="U32" s="111" t="str">
        <f t="shared" si="11"/>
        <v/>
      </c>
      <c r="V32" s="109" t="str">
        <f t="shared" si="12"/>
        <v/>
      </c>
      <c r="W32" s="110"/>
      <c r="X32" s="110"/>
      <c r="Y32" s="112" t="str">
        <f t="shared" si="13"/>
        <v/>
      </c>
      <c r="Z32" s="109" t="str">
        <f t="shared" si="14"/>
        <v/>
      </c>
      <c r="AA32" s="954"/>
      <c r="AB32" s="954"/>
    </row>
    <row r="33" spans="1:28" s="16" customFormat="1" x14ac:dyDescent="0.25">
      <c r="A33" s="493"/>
      <c r="B33" s="493"/>
      <c r="C33" s="493"/>
      <c r="D33" s="493"/>
      <c r="E33" s="954"/>
      <c r="F33" s="108"/>
      <c r="G33" s="108"/>
      <c r="H33" s="108"/>
      <c r="I33" s="109">
        <f t="shared" si="4"/>
        <v>0</v>
      </c>
      <c r="J33" s="108"/>
      <c r="K33" s="109">
        <f t="shared" si="5"/>
        <v>0</v>
      </c>
      <c r="L33" s="108"/>
      <c r="M33" s="109">
        <f t="shared" si="6"/>
        <v>0</v>
      </c>
      <c r="N33" s="108"/>
      <c r="O33" s="109">
        <f t="shared" si="7"/>
        <v>0</v>
      </c>
      <c r="P33" s="108"/>
      <c r="Q33" s="109">
        <f t="shared" si="8"/>
        <v>0</v>
      </c>
      <c r="R33" s="109" t="str">
        <f t="shared" si="9"/>
        <v/>
      </c>
      <c r="S33" s="110"/>
      <c r="T33" s="109" t="str">
        <f t="shared" si="10"/>
        <v/>
      </c>
      <c r="U33" s="111" t="str">
        <f t="shared" si="11"/>
        <v/>
      </c>
      <c r="V33" s="109" t="str">
        <f t="shared" si="12"/>
        <v/>
      </c>
      <c r="W33" s="110"/>
      <c r="X33" s="110"/>
      <c r="Y33" s="112" t="str">
        <f t="shared" si="13"/>
        <v/>
      </c>
      <c r="Z33" s="109" t="str">
        <f t="shared" si="14"/>
        <v/>
      </c>
      <c r="AA33" s="954"/>
      <c r="AB33" s="954"/>
    </row>
    <row r="34" spans="1:28" s="16" customFormat="1" x14ac:dyDescent="0.25">
      <c r="A34" s="493"/>
      <c r="B34" s="493"/>
      <c r="C34" s="493"/>
      <c r="D34" s="493"/>
      <c r="E34" s="954"/>
      <c r="F34" s="108"/>
      <c r="G34" s="108"/>
      <c r="H34" s="108"/>
      <c r="I34" s="109">
        <f t="shared" si="4"/>
        <v>0</v>
      </c>
      <c r="J34" s="108"/>
      <c r="K34" s="109">
        <f t="shared" si="5"/>
        <v>0</v>
      </c>
      <c r="L34" s="108"/>
      <c r="M34" s="109">
        <f t="shared" si="6"/>
        <v>0</v>
      </c>
      <c r="N34" s="108"/>
      <c r="O34" s="109">
        <f t="shared" si="7"/>
        <v>0</v>
      </c>
      <c r="P34" s="108"/>
      <c r="Q34" s="109">
        <f t="shared" si="8"/>
        <v>0</v>
      </c>
      <c r="R34" s="109" t="str">
        <f t="shared" si="9"/>
        <v/>
      </c>
      <c r="S34" s="110"/>
      <c r="T34" s="109" t="str">
        <f t="shared" si="10"/>
        <v/>
      </c>
      <c r="U34" s="111" t="str">
        <f t="shared" si="11"/>
        <v/>
      </c>
      <c r="V34" s="109" t="str">
        <f t="shared" si="12"/>
        <v/>
      </c>
      <c r="W34" s="110"/>
      <c r="X34" s="110"/>
      <c r="Y34" s="112" t="str">
        <f t="shared" si="13"/>
        <v/>
      </c>
      <c r="Z34" s="109" t="str">
        <f t="shared" si="14"/>
        <v/>
      </c>
      <c r="AA34" s="954"/>
      <c r="AB34" s="954"/>
    </row>
    <row r="35" spans="1:28" s="16" customFormat="1" x14ac:dyDescent="0.25">
      <c r="A35" s="493"/>
      <c r="B35" s="493"/>
      <c r="C35" s="493"/>
      <c r="D35" s="493"/>
      <c r="E35" s="954"/>
      <c r="F35" s="108"/>
      <c r="G35" s="108"/>
      <c r="H35" s="108"/>
      <c r="I35" s="109">
        <f t="shared" si="4"/>
        <v>0</v>
      </c>
      <c r="J35" s="108"/>
      <c r="K35" s="109">
        <f t="shared" si="5"/>
        <v>0</v>
      </c>
      <c r="L35" s="108"/>
      <c r="M35" s="109">
        <f t="shared" si="6"/>
        <v>0</v>
      </c>
      <c r="N35" s="108"/>
      <c r="O35" s="109">
        <f t="shared" si="7"/>
        <v>0</v>
      </c>
      <c r="P35" s="108"/>
      <c r="Q35" s="109">
        <f t="shared" si="8"/>
        <v>0</v>
      </c>
      <c r="R35" s="109" t="str">
        <f t="shared" si="9"/>
        <v/>
      </c>
      <c r="S35" s="110"/>
      <c r="T35" s="109" t="str">
        <f t="shared" si="10"/>
        <v/>
      </c>
      <c r="U35" s="111" t="str">
        <f t="shared" si="11"/>
        <v/>
      </c>
      <c r="V35" s="109" t="str">
        <f t="shared" si="12"/>
        <v/>
      </c>
      <c r="W35" s="110"/>
      <c r="X35" s="110"/>
      <c r="Y35" s="112" t="str">
        <f t="shared" si="13"/>
        <v/>
      </c>
      <c r="Z35" s="109" t="str">
        <f t="shared" si="14"/>
        <v/>
      </c>
      <c r="AA35" s="954"/>
      <c r="AB35" s="954"/>
    </row>
    <row r="36" spans="1:28" s="16" customFormat="1" x14ac:dyDescent="0.25">
      <c r="A36" s="493"/>
      <c r="B36" s="493"/>
      <c r="C36" s="493"/>
      <c r="D36" s="493"/>
      <c r="E36" s="954"/>
      <c r="F36" s="108"/>
      <c r="G36" s="108"/>
      <c r="H36" s="108"/>
      <c r="I36" s="109">
        <f t="shared" si="4"/>
        <v>0</v>
      </c>
      <c r="J36" s="108"/>
      <c r="K36" s="109">
        <f t="shared" si="5"/>
        <v>0</v>
      </c>
      <c r="L36" s="108"/>
      <c r="M36" s="109">
        <f t="shared" si="6"/>
        <v>0</v>
      </c>
      <c r="N36" s="108"/>
      <c r="O36" s="109">
        <f t="shared" si="7"/>
        <v>0</v>
      </c>
      <c r="P36" s="108"/>
      <c r="Q36" s="109">
        <f t="shared" si="8"/>
        <v>0</v>
      </c>
      <c r="R36" s="109" t="str">
        <f t="shared" si="9"/>
        <v/>
      </c>
      <c r="S36" s="110"/>
      <c r="T36" s="109" t="str">
        <f t="shared" si="10"/>
        <v/>
      </c>
      <c r="U36" s="111" t="str">
        <f t="shared" si="11"/>
        <v/>
      </c>
      <c r="V36" s="109" t="str">
        <f t="shared" si="12"/>
        <v/>
      </c>
      <c r="W36" s="110"/>
      <c r="X36" s="110"/>
      <c r="Y36" s="112" t="str">
        <f t="shared" si="13"/>
        <v/>
      </c>
      <c r="Z36" s="109" t="str">
        <f t="shared" si="14"/>
        <v/>
      </c>
      <c r="AA36" s="954"/>
      <c r="AB36" s="954"/>
    </row>
    <row r="37" spans="1:28" s="16" customFormat="1" x14ac:dyDescent="0.25">
      <c r="A37" s="493"/>
      <c r="B37" s="493"/>
      <c r="C37" s="493"/>
      <c r="D37" s="493"/>
      <c r="E37" s="954"/>
      <c r="F37" s="108"/>
      <c r="G37" s="108"/>
      <c r="H37" s="108"/>
      <c r="I37" s="109">
        <f t="shared" si="4"/>
        <v>0</v>
      </c>
      <c r="J37" s="108"/>
      <c r="K37" s="109">
        <f t="shared" si="5"/>
        <v>0</v>
      </c>
      <c r="L37" s="108"/>
      <c r="M37" s="109">
        <f t="shared" si="6"/>
        <v>0</v>
      </c>
      <c r="N37" s="108"/>
      <c r="O37" s="109">
        <f t="shared" si="7"/>
        <v>0</v>
      </c>
      <c r="P37" s="108"/>
      <c r="Q37" s="109">
        <f t="shared" si="8"/>
        <v>0</v>
      </c>
      <c r="R37" s="109" t="str">
        <f t="shared" si="9"/>
        <v/>
      </c>
      <c r="S37" s="110"/>
      <c r="T37" s="109" t="str">
        <f t="shared" si="10"/>
        <v/>
      </c>
      <c r="U37" s="111" t="str">
        <f t="shared" si="11"/>
        <v/>
      </c>
      <c r="V37" s="109" t="str">
        <f t="shared" si="12"/>
        <v/>
      </c>
      <c r="W37" s="110"/>
      <c r="X37" s="110"/>
      <c r="Y37" s="112" t="str">
        <f t="shared" si="13"/>
        <v/>
      </c>
      <c r="Z37" s="109" t="str">
        <f t="shared" si="14"/>
        <v/>
      </c>
      <c r="AA37" s="954"/>
      <c r="AB37" s="954"/>
    </row>
    <row r="38" spans="1:28" s="16" customFormat="1" x14ac:dyDescent="0.25">
      <c r="A38" s="493"/>
      <c r="B38" s="493"/>
      <c r="C38" s="493"/>
      <c r="D38" s="493"/>
      <c r="E38" s="954"/>
      <c r="F38" s="108"/>
      <c r="G38" s="108"/>
      <c r="H38" s="108"/>
      <c r="I38" s="109">
        <f t="shared" si="4"/>
        <v>0</v>
      </c>
      <c r="J38" s="108"/>
      <c r="K38" s="109">
        <f t="shared" si="5"/>
        <v>0</v>
      </c>
      <c r="L38" s="108"/>
      <c r="M38" s="109">
        <f t="shared" si="6"/>
        <v>0</v>
      </c>
      <c r="N38" s="108"/>
      <c r="O38" s="109">
        <f t="shared" si="7"/>
        <v>0</v>
      </c>
      <c r="P38" s="108"/>
      <c r="Q38" s="109">
        <f t="shared" si="8"/>
        <v>0</v>
      </c>
      <c r="R38" s="109" t="str">
        <f t="shared" si="9"/>
        <v/>
      </c>
      <c r="S38" s="110"/>
      <c r="T38" s="109" t="str">
        <f t="shared" si="10"/>
        <v/>
      </c>
      <c r="U38" s="111" t="str">
        <f t="shared" si="11"/>
        <v/>
      </c>
      <c r="V38" s="109" t="str">
        <f t="shared" si="12"/>
        <v/>
      </c>
      <c r="W38" s="110"/>
      <c r="X38" s="110"/>
      <c r="Y38" s="112" t="str">
        <f t="shared" si="13"/>
        <v/>
      </c>
      <c r="Z38" s="109" t="str">
        <f t="shared" si="14"/>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7u76DXz0OdWt2doPHvL92lWWKsHWJ8f3w3L/SC7i6xtG7Fzhdifzk2FZO3V+kd9HmvjhydS+wNW8zxIjjfzcdA==" saltValue="3Bpzn4dJ4KMz5JyC9ldCVA=="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73569534-A0A5-4B36-9328-5114E5D7AE47}">
      <formula1>"x,X"</formula1>
    </dataValidation>
  </dataValidations>
  <hyperlinks>
    <hyperlink ref="B13" location="'Capacity Plan'!A1" display="Capacity Plan" xr:uid="{7BB9DE06-CD2D-47C7-B45F-E6A65F8BBDC2}"/>
    <hyperlink ref="B10:B12" location="'Run @ Rate Summary Data'!A1" display="Run @ Rate Summary Data" xr:uid="{C9DBB091-A5C9-4087-901D-D4342FDBADC9}"/>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4C0B3-CE53-4AC8-A3C6-59F2F7E51B82}">
  <sheetPr codeName="Sheet11">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9"/>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Plan'!$D$25="","",'Capacity Plan'!$D$25)</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Plan'!L25/'Capacity Plan'!M25),"")</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6"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38" si="0">IF(H15="x",(G15-F15)*1440,0)</f>
        <v>0</v>
      </c>
      <c r="J15" s="108"/>
      <c r="K15" s="109">
        <f t="shared" ref="K15:K38" si="1">IF(J15="x",(G15-F15)*1440,0)</f>
        <v>0</v>
      </c>
      <c r="L15" s="108"/>
      <c r="M15" s="109">
        <f>IF(L15="x",(G15-F15)*1440,0)</f>
        <v>0</v>
      </c>
      <c r="N15" s="108"/>
      <c r="O15" s="109">
        <f>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ref="M16:M38" si="2">IF(L16="x",(G16-F16)*1440,0)</f>
        <v>0</v>
      </c>
      <c r="N16" s="108"/>
      <c r="O16" s="109">
        <f t="shared" ref="O16:O38" si="3">IF(N16="x",(G16-F16)*1440,0)</f>
        <v>0</v>
      </c>
      <c r="P16" s="108"/>
      <c r="Q16" s="109">
        <f t="shared" ref="Q16:Q38" si="4">IF(P16="x",(G16-F16)*1440,0)</f>
        <v>0</v>
      </c>
      <c r="R16" s="109" t="str">
        <f t="shared" ref="R16:R37"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IF(ISBLANK(F38),"",IF(G38&gt;=F38,(G38-F38)*1440,(1+G38-F38)*1440))</f>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YRU2FTVxyrfyCJfTOn/cftbjHhKTmVU1O6Gcgy0PGLkCpUpWxke6EHY2jIgCl60DepdCkU11O/twJEpBOe+V7Q==" saltValue="g0WxvXyhCucvWn8sTTu3C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320D13CE-D861-42FD-BA16-C6020A10494F}">
      <formula1>"x,X"</formula1>
    </dataValidation>
  </dataValidations>
  <hyperlinks>
    <hyperlink ref="B13" location="'Capacity Plan'!A1" display="Capacity Plan" xr:uid="{75F22DF3-B0AA-4DEF-B459-240B968F56D8}"/>
    <hyperlink ref="B10:B12" location="'Run @ Rate Summary Data'!A1" display="Run @ Rate Summary Data" xr:uid="{E6BE6B31-46C8-4DCE-9368-7C83A891A235}"/>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65763-4A06-40E0-87A1-B587AB2939EE}">
  <sheetPr codeName="Sheet12">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Plan'!$D$26="","",'Capacity Plan'!$D$26)</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Plan'!L26/'Capacity Plan'!M26),"")</f>
        <v/>
      </c>
      <c r="S10" s="977"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6"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38" si="0">IF(H15="x",(G15-F15)*1440,0)</f>
        <v>0</v>
      </c>
      <c r="J15" s="108"/>
      <c r="K15" s="109">
        <f t="shared" ref="K15:K38" si="1">IF(J15="x",(G15-F15)*1440,0)</f>
        <v>0</v>
      </c>
      <c r="L15" s="108"/>
      <c r="M15" s="109">
        <f t="shared" ref="M15:M38" si="2">IF(L15="x",(G15-F15)*1440,0)</f>
        <v>0</v>
      </c>
      <c r="N15" s="108"/>
      <c r="O15" s="109">
        <f t="shared" ref="O15:O38"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3NL8wkUzliSdI/1x4ul2Qdt6P7WPOo3iRnAQTJd9TTylelRhmL7SCgYkacMqm56qaQsLYhamW06XLXpc0fJoqA==" saltValue="YnnjJ29Y+d+TDNiI9KppdA=="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29BE5485-8A3D-4F56-A61E-3D40363191FB}">
      <formula1>"x,X"</formula1>
    </dataValidation>
  </dataValidations>
  <hyperlinks>
    <hyperlink ref="B13" location="'Capacity Plan'!A1" display="Capacity Plan" xr:uid="{6055CAF1-252E-48B3-9460-DB134C6BAD98}"/>
    <hyperlink ref="B10:B12" location="'Run @ Rate Summary Data'!A1" display="Run @ Rate Summary Data" xr:uid="{65B70407-2C27-4758-974F-C1898EF0DF5D}"/>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F24074-B2DA-4188-98B4-FBBE9BDC9DC3}">
  <sheetPr codeName="Sheet13">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Plan'!$D$27="","",'Capacity Plan'!$D$27)</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Plan'!L27/'Capacity Plan'!M27),"")</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6"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38" si="0">IF(H15="x",(G15-F15)*1440,0)</f>
        <v>0</v>
      </c>
      <c r="J15" s="108"/>
      <c r="K15" s="109">
        <f t="shared" ref="K15:K38" si="1">IF(J15="x",(G15-F15)*1440,0)</f>
        <v>0</v>
      </c>
      <c r="L15" s="108"/>
      <c r="M15" s="109">
        <f t="shared" ref="M15:M38" si="2">IF(L15="x",(G15-F15)*1440,0)</f>
        <v>0</v>
      </c>
      <c r="N15" s="108"/>
      <c r="O15" s="109">
        <f t="shared" ref="O15:O38"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9w/4CGubOdM83IqPQ++eeI+U//7HL8IVJcjsi0hmwOu9eL5PCh8loK/EHnkR4o17opbHNSCKyn8W4YH7cyIOnA==" saltValue="M2iLKhrrR1g/ALO9JGPXbQ=="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C915A078-B543-45AE-87F4-206AFBECFC4A}">
      <formula1>"x,X"</formula1>
    </dataValidation>
  </dataValidations>
  <hyperlinks>
    <hyperlink ref="B13" location="'Capacity Plan'!A1" display="Capacity Plan" xr:uid="{F1201EB3-D558-4093-B443-39328589E2C8}"/>
    <hyperlink ref="B10:B12" location="'Run @ Rate Summary Data'!A1" display="Run @ Rate Summary Data" xr:uid="{97DE7576-CD33-43B7-991A-61D51CE3EC9B}"/>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ACEF7-9D3F-4FB8-A58F-E47E53492753}">
  <sheetPr codeName="Sheet14">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Plan'!$D$28="","",'Capacity Plan'!$D$28)</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Plan'!L28/'Capacity Plan'!M28),"")</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6"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IF(H15="x",(G15-F15)*1440,0)</f>
        <v>0</v>
      </c>
      <c r="J15" s="108"/>
      <c r="K15" s="109">
        <f>IF(J15="x",(G15-F15)*1440,0)</f>
        <v>0</v>
      </c>
      <c r="L15" s="108"/>
      <c r="M15" s="109">
        <f>IF(L15="x",(G15-F15)*1440,0)</f>
        <v>0</v>
      </c>
      <c r="N15" s="108"/>
      <c r="O15" s="109">
        <f>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IF(H16="x",(G16-F16)*1440,0)</f>
        <v>0</v>
      </c>
      <c r="J16" s="108"/>
      <c r="K16" s="109">
        <f>IF(J16="x",(G16-F16)*1440,0)</f>
        <v>0</v>
      </c>
      <c r="L16" s="108"/>
      <c r="M16" s="109">
        <f>IF(L16="x",(G16-F16)*1440,0)</f>
        <v>0</v>
      </c>
      <c r="N16" s="108"/>
      <c r="O16" s="109" t="s">
        <v>305</v>
      </c>
      <c r="P16" s="108"/>
      <c r="Q16" s="109">
        <f>IF(P16="x",(G16-F16)*1440,0)</f>
        <v>0</v>
      </c>
      <c r="R16" s="109" t="str">
        <f>IF(ISBLANK(F16),"",IF(G16&gt;=F16,(G16-F16)*1440,(1+G16-F16)*1440))</f>
        <v/>
      </c>
      <c r="S16" s="110"/>
      <c r="T16" s="109" t="str">
        <f>IFERROR(IF(S16="","",((S16/R16))*60),"")</f>
        <v/>
      </c>
      <c r="U16" s="111" t="str">
        <f>IF(S16="","",S16-(W16+X16))</f>
        <v/>
      </c>
      <c r="V16" s="109" t="str">
        <f>IFERROR(IF(S16="","",((U16/S16))*T16),"")</f>
        <v/>
      </c>
      <c r="W16" s="110"/>
      <c r="X16" s="110"/>
      <c r="Y16" s="112" t="str">
        <f>IFERROR(IF(S16="","",X16/S16),"")</f>
        <v/>
      </c>
      <c r="Z16" s="109" t="str">
        <f>IFERROR(IF(S16="","",(1-(Y16/1000000))*T16),"")</f>
        <v/>
      </c>
      <c r="AA16" s="954"/>
      <c r="AB16" s="954"/>
    </row>
    <row r="17" spans="1:28" s="16" customFormat="1" ht="12.75" x14ac:dyDescent="0.2">
      <c r="A17" s="962"/>
      <c r="B17" s="962"/>
      <c r="C17" s="962"/>
      <c r="D17" s="962"/>
      <c r="E17" s="965"/>
      <c r="F17" s="108"/>
      <c r="G17" s="108"/>
      <c r="H17" s="108"/>
      <c r="I17" s="109">
        <f>IF(H17="x",(G17-F17)*1440,0)</f>
        <v>0</v>
      </c>
      <c r="J17" s="108"/>
      <c r="K17" s="109">
        <f>IF(J17="x",(G17-F17)*1440,0)</f>
        <v>0</v>
      </c>
      <c r="L17" s="108"/>
      <c r="M17" s="109">
        <f>IF(L17="x",(G17-F17)*1440,0)</f>
        <v>0</v>
      </c>
      <c r="N17" s="108"/>
      <c r="O17" s="109">
        <f>IF(N17="x",(G17-F17)*1440,0)</f>
        <v>0</v>
      </c>
      <c r="P17" s="108"/>
      <c r="Q17" s="109">
        <f>IF(P17="x",(G17-F17)*1440,0)</f>
        <v>0</v>
      </c>
      <c r="R17" s="109" t="str">
        <f>IF(ISBLANK(F17),"",IF(G17&gt;=F17,(G17-F17)*1440,(1+G17-F17)*1440))</f>
        <v/>
      </c>
      <c r="S17" s="110"/>
      <c r="T17" s="109" t="str">
        <f>IFERROR(IF(S17="","",((S17/R17))*60),"")</f>
        <v/>
      </c>
      <c r="U17" s="111" t="str">
        <f>IF(S17="","",S17-(W17+X17))</f>
        <v/>
      </c>
      <c r="V17" s="109" t="str">
        <f>IFERROR(IF(S17="","",((U17/S17))*T17),"")</f>
        <v/>
      </c>
      <c r="W17" s="110"/>
      <c r="X17" s="110"/>
      <c r="Y17" s="112" t="str">
        <f>IFERROR(IF(S17="","",X17/S17),"")</f>
        <v/>
      </c>
      <c r="Z17" s="109" t="str">
        <f>IFERROR(IF(S17="","",(1-(Y17/1000000))*T17),"")</f>
        <v/>
      </c>
      <c r="AA17" s="954"/>
      <c r="AB17" s="954"/>
    </row>
    <row r="18" spans="1:28" s="16" customFormat="1" x14ac:dyDescent="0.25">
      <c r="A18" s="963"/>
      <c r="B18" s="964"/>
      <c r="C18" s="965"/>
      <c r="D18" s="965" t="s">
        <v>120</v>
      </c>
      <c r="E18" s="953"/>
      <c r="F18" s="108"/>
      <c r="G18" s="108"/>
      <c r="H18" s="108"/>
      <c r="I18" s="109">
        <f>IF(H18="x",(G18-F18)*1440,0)</f>
        <v>0</v>
      </c>
      <c r="J18" s="108"/>
      <c r="K18" s="109">
        <f>IF(J18="x",(G18-F18)*1440,0)</f>
        <v>0</v>
      </c>
      <c r="L18" s="108"/>
      <c r="M18" s="109">
        <f>IF(L18="x",(G18-F18)*1440,0)</f>
        <v>0</v>
      </c>
      <c r="N18" s="108"/>
      <c r="O18" s="109">
        <f>IF(N18="x",(G18-F18)*1440,0)</f>
        <v>0</v>
      </c>
      <c r="P18" s="108"/>
      <c r="Q18" s="109">
        <f>IF(P18="x",(G18-F18)*1440,0)</f>
        <v>0</v>
      </c>
      <c r="R18" s="109" t="str">
        <f>IF(ISBLANK(F18),"",IF(G18&gt;=F18,(G18-F18)*1440,(1+G18-F18)*1440))</f>
        <v/>
      </c>
      <c r="S18" s="110"/>
      <c r="T18" s="109" t="str">
        <f>IFERROR(IF(S18="","",((S18/R18))*60),"")</f>
        <v/>
      </c>
      <c r="U18" s="111" t="str">
        <f>IF(S18="","",S18-(W18+X18))</f>
        <v/>
      </c>
      <c r="V18" s="109" t="str">
        <f>IFERROR(IF(S18="","",((U18/S18))*T18),"")</f>
        <v/>
      </c>
      <c r="W18" s="110"/>
      <c r="X18" s="110"/>
      <c r="Y18" s="112" t="str">
        <f>IFERROR(IF(S18="","",X18/S18),"")</f>
        <v/>
      </c>
      <c r="Z18" s="109" t="str">
        <f>IFERROR(IF(S18="","",(1-(Y18/1000000))*T18),"")</f>
        <v/>
      </c>
      <c r="AA18" s="954"/>
      <c r="AB18" s="954"/>
    </row>
    <row r="19" spans="1:28" s="16" customFormat="1" x14ac:dyDescent="0.25">
      <c r="A19" s="114" t="s">
        <v>114</v>
      </c>
      <c r="B19" s="113" t="s">
        <v>121</v>
      </c>
      <c r="C19" s="115"/>
      <c r="D19" s="116">
        <f>I39</f>
        <v>0</v>
      </c>
      <c r="E19" s="953"/>
      <c r="F19" s="108"/>
      <c r="G19" s="108"/>
      <c r="H19" s="108"/>
      <c r="I19" s="109">
        <f t="shared" ref="I19:I38" si="0">IF(H19="x",(G19-F19)*1440,0)</f>
        <v>0</v>
      </c>
      <c r="J19" s="108"/>
      <c r="K19" s="109">
        <f t="shared" ref="K19:K38" si="1">IF(J19="x",(G19-F19)*1440,0)</f>
        <v>0</v>
      </c>
      <c r="L19" s="108"/>
      <c r="M19" s="109">
        <f t="shared" ref="M19:M38" si="2">IF(L19="x",(G19-F19)*1440,0)</f>
        <v>0</v>
      </c>
      <c r="N19" s="108"/>
      <c r="O19" s="109">
        <f t="shared" ref="O19:O38" si="3">IF(N19="x",(G19-F19)*1440,0)</f>
        <v>0</v>
      </c>
      <c r="P19" s="108"/>
      <c r="Q19" s="109">
        <f t="shared" ref="Q19:Q38" si="4">IF(P19="x",(G19-F19)*1440,0)</f>
        <v>0</v>
      </c>
      <c r="R19" s="109" t="str">
        <f t="shared" ref="R19:R38" si="5">IF(ISBLANK(F19),"",IF(G19&gt;=F19,(G19-F19)*1440,(1+G19-F19)*1440))</f>
        <v/>
      </c>
      <c r="S19" s="110"/>
      <c r="T19" s="109" t="str">
        <f t="shared" ref="T19:T38" si="6">IFERROR(IF(S19="","",((S19/R19))*60),"")</f>
        <v/>
      </c>
      <c r="U19" s="111" t="str">
        <f t="shared" ref="U19:U38" si="7">IF(S19="","",S19-(W19+X19))</f>
        <v/>
      </c>
      <c r="V19" s="109" t="str">
        <f t="shared" ref="V19:V38" si="8">IFERROR(IF(S19="","",((U19/S19))*T19),"")</f>
        <v/>
      </c>
      <c r="W19" s="110"/>
      <c r="X19" s="110"/>
      <c r="Y19" s="112" t="str">
        <f t="shared" ref="Y19:Y38" si="9">IFERROR(IF(S19="","",X19/S19),"")</f>
        <v/>
      </c>
      <c r="Z19" s="109" t="str">
        <f t="shared" ref="Z19:Z38" si="10">IFERROR(IF(S19="","",(1-(Y19/1000000))*T19),"")</f>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450"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7n8H1P2S/sD9k1cwZGVDpqscKv7BzHCqBsCTVgeeOdHwDgQWVLgsmA+F8p9zg2e5hsujEUq/PRMJTTtTvssOqQ==" saltValue="ECUkUFaMsOvlBYR22ooLp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F2D586C5-6D03-4615-BA91-8999EA11FC68}">
      <formula1>"x,X"</formula1>
    </dataValidation>
  </dataValidations>
  <hyperlinks>
    <hyperlink ref="B13" location="'Capacity Plan'!A1" display="Capacity Plan" xr:uid="{5944E7F9-34B3-42BD-9057-2E8F0DF9584B}"/>
    <hyperlink ref="B10:B12" location="'Run @ Rate Summary Data'!A1" display="Run @ Rate Summary Data" xr:uid="{51B0203F-C648-4E76-85F3-D84D30326F53}"/>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6EE5B-56DD-4D34-B210-8717F3AD9346}">
  <sheetPr codeName="Sheet15">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Plan'!$D$29="","",'Capacity Plan'!$D$29)</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Plan'!L29/'Capacity Plan'!M29),"")</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6"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8" si="0">IF(H15="x",(G15-F15)*1440,0)</f>
        <v>0</v>
      </c>
      <c r="J15" s="108"/>
      <c r="K15" s="109">
        <f t="shared" ref="K15:K18" si="1">IF(J15="x",(G15-F15)*1440,0)</f>
        <v>0</v>
      </c>
      <c r="L15" s="108"/>
      <c r="M15" s="109">
        <f t="shared" ref="M15:M18" si="2">IF(L15="x",(G15-F15)*1440,0)</f>
        <v>0</v>
      </c>
      <c r="N15" s="108"/>
      <c r="O15" s="109">
        <f t="shared" ref="O15:O18"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IF(P16="x",(G16-F16)*1440,0)</f>
        <v>0</v>
      </c>
      <c r="R16" s="109" t="str">
        <f>IF(ISBLANK(F16),"",IF(G16&gt;=F16,(G16-F16)*1440,(1+G16-F16)*1440))</f>
        <v/>
      </c>
      <c r="S16" s="110"/>
      <c r="T16" s="109" t="str">
        <f>IFERROR(IF(S16="","",((S16/R16))*60),"")</f>
        <v/>
      </c>
      <c r="U16" s="111" t="str">
        <f>IF(S16="","",S16-(W16+X16))</f>
        <v/>
      </c>
      <c r="V16" s="109" t="str">
        <f>IFERROR(IF(S16="","",((U16/S16))*T16),"")</f>
        <v/>
      </c>
      <c r="W16" s="110"/>
      <c r="X16" s="110"/>
      <c r="Y16" s="112" t="str">
        <f>IFERROR(IF(S16="","",X16/S16),"")</f>
        <v/>
      </c>
      <c r="Z16" s="109" t="str">
        <f>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IF(P17="x",(G17-F17)*1440,0)</f>
        <v>0</v>
      </c>
      <c r="R17" s="109" t="str">
        <f>IF(ISBLANK(F17),"",IF(G17&gt;=F17,(G17-F17)*1440,(1+G17-F17)*1440))</f>
        <v/>
      </c>
      <c r="S17" s="110"/>
      <c r="T17" s="109" t="str">
        <f>IFERROR(IF(S17="","",((S17/R17))*60),"")</f>
        <v/>
      </c>
      <c r="U17" s="111" t="str">
        <f>IF(S17="","",S17-(W17+X17))</f>
        <v/>
      </c>
      <c r="V17" s="109" t="str">
        <f>IFERROR(IF(S17="","",((U17/S17))*T17),"")</f>
        <v/>
      </c>
      <c r="W17" s="110"/>
      <c r="X17" s="110"/>
      <c r="Y17" s="112" t="str">
        <f>IFERROR(IF(S17="","",X17/S17),"")</f>
        <v/>
      </c>
      <c r="Z17" s="109" t="str">
        <f>IFERROR(IF(S17="","",(1-(Y17/1000000))*T17),"")</f>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IF(P18="x",(G18-F18)*1440,0)</f>
        <v>0</v>
      </c>
      <c r="R18" s="109" t="str">
        <f>IF(ISBLANK(F18),"",IF(G18&gt;=F18,(G18-F18)*1440,(1+G18-F18)*1440))</f>
        <v/>
      </c>
      <c r="S18" s="110"/>
      <c r="T18" s="109" t="str">
        <f>IFERROR(IF(S18="","",((S18/R18))*60),"")</f>
        <v/>
      </c>
      <c r="U18" s="111" t="str">
        <f>IF(S18="","",S18-(W18+X18))</f>
        <v/>
      </c>
      <c r="V18" s="109" t="str">
        <f>IFERROR(IF(S18="","",((U18/S18))*T18),"")</f>
        <v/>
      </c>
      <c r="W18" s="110"/>
      <c r="X18" s="110"/>
      <c r="Y18" s="112" t="str">
        <f>IFERROR(IF(S18="","",X18/S18),"")</f>
        <v/>
      </c>
      <c r="Z18" s="109" t="str">
        <f>IFERROR(IF(S18="","",(1-(Y18/1000000))*T18),"")</f>
        <v/>
      </c>
      <c r="AA18" s="954"/>
      <c r="AB18" s="954"/>
    </row>
    <row r="19" spans="1:28" s="16" customFormat="1" x14ac:dyDescent="0.25">
      <c r="A19" s="114" t="s">
        <v>114</v>
      </c>
      <c r="B19" s="113" t="s">
        <v>121</v>
      </c>
      <c r="C19" s="115"/>
      <c r="D19" s="116">
        <f>I39</f>
        <v>0</v>
      </c>
      <c r="E19" s="953"/>
      <c r="F19" s="108"/>
      <c r="G19" s="108"/>
      <c r="H19" s="108"/>
      <c r="I19" s="109">
        <f t="shared" ref="I19:I38" si="4">IF(H19="x",(G19-F19)*1440,0)</f>
        <v>0</v>
      </c>
      <c r="J19" s="108"/>
      <c r="K19" s="109">
        <f t="shared" ref="K19:K38" si="5">IF(J19="x",(G19-F19)*1440,0)</f>
        <v>0</v>
      </c>
      <c r="L19" s="108"/>
      <c r="M19" s="109">
        <f t="shared" ref="M19:M38" si="6">IF(L19="x",(G19-F19)*1440,0)</f>
        <v>0</v>
      </c>
      <c r="N19" s="108"/>
      <c r="O19" s="109">
        <f t="shared" ref="O19:O38" si="7">IF(N19="x",(G19-F19)*1440,0)</f>
        <v>0</v>
      </c>
      <c r="P19" s="108"/>
      <c r="Q19" s="109">
        <f t="shared" ref="Q19:Q38" si="8">IF(P19="x",(G19-F19)*1440,0)</f>
        <v>0</v>
      </c>
      <c r="R19" s="109" t="str">
        <f t="shared" ref="R19:R38" si="9">IF(ISBLANK(F19),"",IF(G19&gt;=F19,(G19-F19)*1440,(1+G19-F19)*1440))</f>
        <v/>
      </c>
      <c r="S19" s="110"/>
      <c r="T19" s="109" t="str">
        <f t="shared" ref="T19:T38" si="10">IFERROR(IF(S19="","",((S19/R19))*60),"")</f>
        <v/>
      </c>
      <c r="U19" s="111" t="str">
        <f t="shared" ref="U19:U38" si="11">IF(S19="","",S19-(W19+X19))</f>
        <v/>
      </c>
      <c r="V19" s="109" t="str">
        <f t="shared" ref="V19:V38" si="12">IFERROR(IF(S19="","",((U19/S19))*T19),"")</f>
        <v/>
      </c>
      <c r="W19" s="110"/>
      <c r="X19" s="110"/>
      <c r="Y19" s="112" t="str">
        <f t="shared" ref="Y19:Y38" si="13">IFERROR(IF(S19="","",X19/S19),"")</f>
        <v/>
      </c>
      <c r="Z19" s="109" t="str">
        <f t="shared" ref="Z19:Z38" si="14">IFERROR(IF(S19="","",(1-(Y19/1000000))*T19),"")</f>
        <v/>
      </c>
      <c r="AA19" s="954"/>
      <c r="AB19" s="954"/>
    </row>
    <row r="20" spans="1:28" s="16" customFormat="1" x14ac:dyDescent="0.25">
      <c r="A20" s="114" t="s">
        <v>115</v>
      </c>
      <c r="B20" s="115" t="s">
        <v>122</v>
      </c>
      <c r="C20" s="115"/>
      <c r="D20" s="116">
        <f>K39</f>
        <v>0</v>
      </c>
      <c r="E20" s="953"/>
      <c r="F20" s="108"/>
      <c r="G20" s="108"/>
      <c r="H20" s="108"/>
      <c r="I20" s="109">
        <f t="shared" si="4"/>
        <v>0</v>
      </c>
      <c r="J20" s="108"/>
      <c r="K20" s="109">
        <f t="shared" si="5"/>
        <v>0</v>
      </c>
      <c r="L20" s="108"/>
      <c r="M20" s="109">
        <f t="shared" si="6"/>
        <v>0</v>
      </c>
      <c r="N20" s="108"/>
      <c r="O20" s="109">
        <f t="shared" si="7"/>
        <v>0</v>
      </c>
      <c r="P20" s="108"/>
      <c r="Q20" s="109">
        <f t="shared" si="8"/>
        <v>0</v>
      </c>
      <c r="R20" s="109" t="str">
        <f t="shared" si="9"/>
        <v/>
      </c>
      <c r="S20" s="110"/>
      <c r="T20" s="109" t="str">
        <f t="shared" si="10"/>
        <v/>
      </c>
      <c r="U20" s="111" t="str">
        <f t="shared" si="11"/>
        <v/>
      </c>
      <c r="V20" s="109" t="str">
        <f t="shared" si="12"/>
        <v/>
      </c>
      <c r="W20" s="110"/>
      <c r="X20" s="110"/>
      <c r="Y20" s="112" t="str">
        <f t="shared" si="13"/>
        <v/>
      </c>
      <c r="Z20" s="109" t="str">
        <f t="shared" si="14"/>
        <v/>
      </c>
      <c r="AA20" s="954"/>
      <c r="AB20" s="954"/>
    </row>
    <row r="21" spans="1:28" s="16" customFormat="1" x14ac:dyDescent="0.25">
      <c r="A21" s="114" t="s">
        <v>116</v>
      </c>
      <c r="B21" s="115" t="s">
        <v>123</v>
      </c>
      <c r="C21" s="115"/>
      <c r="D21" s="116">
        <f>M39</f>
        <v>0</v>
      </c>
      <c r="E21" s="953"/>
      <c r="F21" s="108"/>
      <c r="G21" s="108"/>
      <c r="H21" s="108"/>
      <c r="I21" s="109">
        <f t="shared" si="4"/>
        <v>0</v>
      </c>
      <c r="J21" s="108"/>
      <c r="K21" s="109">
        <f t="shared" si="5"/>
        <v>0</v>
      </c>
      <c r="L21" s="108"/>
      <c r="M21" s="109">
        <f t="shared" si="6"/>
        <v>0</v>
      </c>
      <c r="N21" s="108"/>
      <c r="O21" s="109">
        <f t="shared" si="7"/>
        <v>0</v>
      </c>
      <c r="P21" s="108"/>
      <c r="Q21" s="109">
        <f t="shared" si="8"/>
        <v>0</v>
      </c>
      <c r="R21" s="109" t="str">
        <f t="shared" si="9"/>
        <v/>
      </c>
      <c r="S21" s="110"/>
      <c r="T21" s="109" t="str">
        <f t="shared" si="10"/>
        <v/>
      </c>
      <c r="U21" s="111" t="str">
        <f t="shared" si="11"/>
        <v/>
      </c>
      <c r="V21" s="109" t="str">
        <f t="shared" si="12"/>
        <v/>
      </c>
      <c r="W21" s="110"/>
      <c r="X21" s="110"/>
      <c r="Y21" s="112" t="str">
        <f t="shared" si="13"/>
        <v/>
      </c>
      <c r="Z21" s="109" t="str">
        <f t="shared" si="14"/>
        <v/>
      </c>
      <c r="AA21" s="954"/>
      <c r="AB21" s="954"/>
    </row>
    <row r="22" spans="1:28" s="16" customFormat="1" x14ac:dyDescent="0.25">
      <c r="A22" s="114" t="s">
        <v>117</v>
      </c>
      <c r="B22" s="115" t="s">
        <v>124</v>
      </c>
      <c r="C22" s="115"/>
      <c r="D22" s="116">
        <f>O39</f>
        <v>0</v>
      </c>
      <c r="E22" s="954"/>
      <c r="F22" s="108"/>
      <c r="G22" s="108"/>
      <c r="H22" s="108"/>
      <c r="I22" s="109">
        <f t="shared" si="4"/>
        <v>0</v>
      </c>
      <c r="J22" s="108"/>
      <c r="K22" s="109">
        <f t="shared" si="5"/>
        <v>0</v>
      </c>
      <c r="L22" s="108"/>
      <c r="M22" s="109">
        <f t="shared" si="6"/>
        <v>0</v>
      </c>
      <c r="N22" s="108"/>
      <c r="O22" s="109">
        <f t="shared" si="7"/>
        <v>0</v>
      </c>
      <c r="P22" s="108"/>
      <c r="Q22" s="109">
        <f t="shared" si="8"/>
        <v>0</v>
      </c>
      <c r="R22" s="109" t="str">
        <f t="shared" si="9"/>
        <v/>
      </c>
      <c r="S22" s="110"/>
      <c r="T22" s="109" t="str">
        <f t="shared" si="10"/>
        <v/>
      </c>
      <c r="U22" s="111" t="str">
        <f t="shared" si="11"/>
        <v/>
      </c>
      <c r="V22" s="109" t="str">
        <f t="shared" si="12"/>
        <v/>
      </c>
      <c r="W22" s="110"/>
      <c r="X22" s="110"/>
      <c r="Y22" s="112" t="str">
        <f t="shared" si="13"/>
        <v/>
      </c>
      <c r="Z22" s="109" t="str">
        <f t="shared" si="14"/>
        <v/>
      </c>
      <c r="AA22" s="954"/>
      <c r="AB22" s="954"/>
    </row>
    <row r="23" spans="1:28" s="16" customFormat="1" x14ac:dyDescent="0.25">
      <c r="A23" s="114" t="s">
        <v>118</v>
      </c>
      <c r="B23" s="115" t="s">
        <v>125</v>
      </c>
      <c r="C23" s="103"/>
      <c r="D23" s="117">
        <f>Q39</f>
        <v>0</v>
      </c>
      <c r="E23" s="954"/>
      <c r="F23" s="108"/>
      <c r="G23" s="108"/>
      <c r="H23" s="108"/>
      <c r="I23" s="109">
        <f t="shared" si="4"/>
        <v>0</v>
      </c>
      <c r="J23" s="108"/>
      <c r="K23" s="109">
        <f t="shared" si="5"/>
        <v>0</v>
      </c>
      <c r="L23" s="108"/>
      <c r="M23" s="109">
        <f t="shared" si="6"/>
        <v>0</v>
      </c>
      <c r="N23" s="108"/>
      <c r="O23" s="109">
        <f t="shared" si="7"/>
        <v>0</v>
      </c>
      <c r="P23" s="108"/>
      <c r="Q23" s="109">
        <f t="shared" si="8"/>
        <v>0</v>
      </c>
      <c r="R23" s="109" t="str">
        <f t="shared" si="9"/>
        <v/>
      </c>
      <c r="S23" s="110"/>
      <c r="T23" s="109" t="str">
        <f t="shared" si="10"/>
        <v/>
      </c>
      <c r="U23" s="111" t="str">
        <f t="shared" si="11"/>
        <v/>
      </c>
      <c r="V23" s="109" t="str">
        <f t="shared" si="12"/>
        <v/>
      </c>
      <c r="W23" s="110"/>
      <c r="X23" s="110"/>
      <c r="Y23" s="112" t="str">
        <f t="shared" si="13"/>
        <v/>
      </c>
      <c r="Z23" s="109" t="str">
        <f t="shared" si="14"/>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8"/>
        <v>0</v>
      </c>
      <c r="R24" s="109" t="str">
        <f t="shared" si="9"/>
        <v/>
      </c>
      <c r="S24" s="110"/>
      <c r="T24" s="109" t="str">
        <f t="shared" si="10"/>
        <v/>
      </c>
      <c r="U24" s="111" t="str">
        <f t="shared" si="11"/>
        <v/>
      </c>
      <c r="V24" s="109" t="str">
        <f t="shared" si="12"/>
        <v/>
      </c>
      <c r="W24" s="110"/>
      <c r="X24" s="110"/>
      <c r="Y24" s="112" t="str">
        <f t="shared" si="13"/>
        <v/>
      </c>
      <c r="Z24" s="109" t="str">
        <f t="shared" si="14"/>
        <v/>
      </c>
      <c r="AA24" s="954"/>
      <c r="AB24" s="954"/>
    </row>
    <row r="25" spans="1:28" s="16" customFormat="1" ht="12.75" x14ac:dyDescent="0.2">
      <c r="A25" s="954"/>
      <c r="B25" s="954"/>
      <c r="C25" s="954"/>
      <c r="D25" s="954"/>
      <c r="E25" s="954"/>
      <c r="F25" s="108"/>
      <c r="G25" s="108"/>
      <c r="H25" s="108"/>
      <c r="I25" s="109">
        <f t="shared" si="4"/>
        <v>0</v>
      </c>
      <c r="J25" s="108"/>
      <c r="K25" s="109">
        <f t="shared" si="5"/>
        <v>0</v>
      </c>
      <c r="L25" s="108"/>
      <c r="M25" s="109">
        <f t="shared" si="6"/>
        <v>0</v>
      </c>
      <c r="N25" s="108"/>
      <c r="O25" s="109">
        <f t="shared" si="7"/>
        <v>0</v>
      </c>
      <c r="P25" s="108"/>
      <c r="Q25" s="109">
        <f t="shared" si="8"/>
        <v>0</v>
      </c>
      <c r="R25" s="109" t="str">
        <f t="shared" si="9"/>
        <v/>
      </c>
      <c r="S25" s="110"/>
      <c r="T25" s="109" t="str">
        <f t="shared" si="10"/>
        <v/>
      </c>
      <c r="U25" s="111" t="str">
        <f t="shared" si="11"/>
        <v/>
      </c>
      <c r="V25" s="109" t="str">
        <f t="shared" si="12"/>
        <v/>
      </c>
      <c r="W25" s="110"/>
      <c r="X25" s="110"/>
      <c r="Y25" s="112" t="str">
        <f t="shared" si="13"/>
        <v/>
      </c>
      <c r="Z25" s="109" t="str">
        <f t="shared" si="14"/>
        <v/>
      </c>
      <c r="AA25" s="954"/>
      <c r="AB25" s="954"/>
    </row>
    <row r="26" spans="1:28" s="16" customFormat="1" x14ac:dyDescent="0.25">
      <c r="A26" s="493"/>
      <c r="B26" s="493"/>
      <c r="C26" s="493"/>
      <c r="D26" s="493"/>
      <c r="E26" s="954"/>
      <c r="F26" s="108"/>
      <c r="G26" s="108"/>
      <c r="H26" s="108"/>
      <c r="I26" s="109">
        <f t="shared" si="4"/>
        <v>0</v>
      </c>
      <c r="J26" s="108"/>
      <c r="K26" s="109">
        <f t="shared" si="5"/>
        <v>0</v>
      </c>
      <c r="L26" s="108"/>
      <c r="M26" s="109">
        <f t="shared" si="6"/>
        <v>0</v>
      </c>
      <c r="N26" s="108"/>
      <c r="O26" s="109">
        <f t="shared" si="7"/>
        <v>0</v>
      </c>
      <c r="P26" s="108"/>
      <c r="Q26" s="109">
        <f t="shared" si="8"/>
        <v>0</v>
      </c>
      <c r="R26" s="109" t="str">
        <f t="shared" si="9"/>
        <v/>
      </c>
      <c r="S26" s="110"/>
      <c r="T26" s="109" t="str">
        <f t="shared" si="10"/>
        <v/>
      </c>
      <c r="U26" s="111" t="str">
        <f t="shared" si="11"/>
        <v/>
      </c>
      <c r="V26" s="109" t="str">
        <f t="shared" si="12"/>
        <v/>
      </c>
      <c r="W26" s="110"/>
      <c r="X26" s="110"/>
      <c r="Y26" s="112" t="str">
        <f t="shared" si="13"/>
        <v/>
      </c>
      <c r="Z26" s="109" t="str">
        <f t="shared" si="14"/>
        <v/>
      </c>
      <c r="AA26" s="954"/>
      <c r="AB26" s="954"/>
    </row>
    <row r="27" spans="1:28" s="16" customFormat="1" x14ac:dyDescent="0.25">
      <c r="A27" s="493"/>
      <c r="B27" s="493"/>
      <c r="C27" s="493"/>
      <c r="D27" s="493"/>
      <c r="E27" s="954"/>
      <c r="F27" s="108"/>
      <c r="G27" s="108"/>
      <c r="H27" s="108"/>
      <c r="I27" s="109">
        <f t="shared" si="4"/>
        <v>0</v>
      </c>
      <c r="J27" s="108"/>
      <c r="K27" s="109">
        <f t="shared" si="5"/>
        <v>0</v>
      </c>
      <c r="L27" s="108"/>
      <c r="M27" s="109">
        <f t="shared" si="6"/>
        <v>0</v>
      </c>
      <c r="N27" s="108"/>
      <c r="O27" s="109">
        <f t="shared" si="7"/>
        <v>0</v>
      </c>
      <c r="P27" s="108"/>
      <c r="Q27" s="109">
        <f t="shared" si="8"/>
        <v>0</v>
      </c>
      <c r="R27" s="109" t="str">
        <f t="shared" si="9"/>
        <v/>
      </c>
      <c r="S27" s="110"/>
      <c r="T27" s="109" t="str">
        <f t="shared" si="10"/>
        <v/>
      </c>
      <c r="U27" s="111" t="str">
        <f t="shared" si="11"/>
        <v/>
      </c>
      <c r="V27" s="109" t="str">
        <f t="shared" si="12"/>
        <v/>
      </c>
      <c r="W27" s="110"/>
      <c r="X27" s="110"/>
      <c r="Y27" s="112" t="str">
        <f t="shared" si="13"/>
        <v/>
      </c>
      <c r="Z27" s="109" t="str">
        <f t="shared" si="14"/>
        <v/>
      </c>
      <c r="AA27" s="954"/>
      <c r="AB27" s="954"/>
    </row>
    <row r="28" spans="1:28" s="16" customFormat="1" x14ac:dyDescent="0.25">
      <c r="A28" s="493"/>
      <c r="B28" s="493"/>
      <c r="C28" s="493"/>
      <c r="D28" s="493"/>
      <c r="E28" s="954"/>
      <c r="F28" s="108"/>
      <c r="G28" s="108"/>
      <c r="H28" s="108"/>
      <c r="I28" s="109">
        <f t="shared" si="4"/>
        <v>0</v>
      </c>
      <c r="J28" s="108"/>
      <c r="K28" s="109">
        <f t="shared" si="5"/>
        <v>0</v>
      </c>
      <c r="L28" s="108"/>
      <c r="M28" s="109">
        <f t="shared" si="6"/>
        <v>0</v>
      </c>
      <c r="N28" s="108"/>
      <c r="O28" s="109">
        <f t="shared" si="7"/>
        <v>0</v>
      </c>
      <c r="P28" s="108"/>
      <c r="Q28" s="109">
        <f t="shared" si="8"/>
        <v>0</v>
      </c>
      <c r="R28" s="109" t="str">
        <f t="shared" si="9"/>
        <v/>
      </c>
      <c r="S28" s="110"/>
      <c r="T28" s="109" t="str">
        <f t="shared" si="10"/>
        <v/>
      </c>
      <c r="U28" s="111" t="str">
        <f t="shared" si="11"/>
        <v/>
      </c>
      <c r="V28" s="109" t="str">
        <f t="shared" si="12"/>
        <v/>
      </c>
      <c r="W28" s="110"/>
      <c r="X28" s="110"/>
      <c r="Y28" s="112" t="str">
        <f t="shared" si="13"/>
        <v/>
      </c>
      <c r="Z28" s="109" t="str">
        <f t="shared" si="14"/>
        <v/>
      </c>
      <c r="AA28" s="954"/>
      <c r="AB28" s="954"/>
    </row>
    <row r="29" spans="1:28" s="16" customFormat="1" x14ac:dyDescent="0.25">
      <c r="A29" s="493"/>
      <c r="B29" s="493"/>
      <c r="C29" s="493"/>
      <c r="D29" s="493"/>
      <c r="E29" s="954"/>
      <c r="F29" s="108"/>
      <c r="G29" s="108"/>
      <c r="H29" s="108"/>
      <c r="I29" s="109">
        <f t="shared" si="4"/>
        <v>0</v>
      </c>
      <c r="J29" s="108"/>
      <c r="K29" s="109">
        <f t="shared" si="5"/>
        <v>0</v>
      </c>
      <c r="L29" s="108"/>
      <c r="M29" s="109">
        <f t="shared" si="6"/>
        <v>0</v>
      </c>
      <c r="N29" s="108"/>
      <c r="O29" s="109">
        <f t="shared" si="7"/>
        <v>0</v>
      </c>
      <c r="P29" s="108"/>
      <c r="Q29" s="109">
        <f t="shared" si="8"/>
        <v>0</v>
      </c>
      <c r="R29" s="109" t="str">
        <f t="shared" si="9"/>
        <v/>
      </c>
      <c r="S29" s="110"/>
      <c r="T29" s="109" t="str">
        <f t="shared" si="10"/>
        <v/>
      </c>
      <c r="U29" s="111" t="str">
        <f t="shared" si="11"/>
        <v/>
      </c>
      <c r="V29" s="109" t="str">
        <f t="shared" si="12"/>
        <v/>
      </c>
      <c r="W29" s="110"/>
      <c r="X29" s="110"/>
      <c r="Y29" s="112" t="str">
        <f t="shared" si="13"/>
        <v/>
      </c>
      <c r="Z29" s="109" t="str">
        <f t="shared" si="14"/>
        <v/>
      </c>
      <c r="AA29" s="954"/>
      <c r="AB29" s="954"/>
    </row>
    <row r="30" spans="1:28" s="16" customFormat="1" x14ac:dyDescent="0.25">
      <c r="A30" s="493"/>
      <c r="B30" s="493"/>
      <c r="C30" s="493"/>
      <c r="D30" s="493"/>
      <c r="E30" s="954"/>
      <c r="F30" s="108"/>
      <c r="G30" s="108"/>
      <c r="H30" s="108"/>
      <c r="I30" s="109">
        <f t="shared" si="4"/>
        <v>0</v>
      </c>
      <c r="J30" s="108"/>
      <c r="K30" s="109">
        <f t="shared" si="5"/>
        <v>0</v>
      </c>
      <c r="L30" s="108"/>
      <c r="M30" s="109">
        <f t="shared" si="6"/>
        <v>0</v>
      </c>
      <c r="N30" s="108"/>
      <c r="O30" s="109">
        <f t="shared" si="7"/>
        <v>0</v>
      </c>
      <c r="P30" s="108"/>
      <c r="Q30" s="109">
        <f t="shared" si="8"/>
        <v>0</v>
      </c>
      <c r="R30" s="109" t="str">
        <f t="shared" si="9"/>
        <v/>
      </c>
      <c r="S30" s="110"/>
      <c r="T30" s="109" t="str">
        <f t="shared" si="10"/>
        <v/>
      </c>
      <c r="U30" s="111" t="str">
        <f t="shared" si="11"/>
        <v/>
      </c>
      <c r="V30" s="109" t="str">
        <f t="shared" si="12"/>
        <v/>
      </c>
      <c r="W30" s="110"/>
      <c r="X30" s="110"/>
      <c r="Y30" s="112" t="str">
        <f t="shared" si="13"/>
        <v/>
      </c>
      <c r="Z30" s="109" t="str">
        <f t="shared" si="14"/>
        <v/>
      </c>
      <c r="AA30" s="954"/>
      <c r="AB30" s="954"/>
    </row>
    <row r="31" spans="1:28" s="16" customFormat="1" x14ac:dyDescent="0.25">
      <c r="A31" s="493"/>
      <c r="B31" s="493"/>
      <c r="C31" s="493"/>
      <c r="D31" s="493"/>
      <c r="E31" s="954"/>
      <c r="F31" s="108"/>
      <c r="G31" s="108"/>
      <c r="H31" s="108"/>
      <c r="I31" s="109">
        <f t="shared" si="4"/>
        <v>0</v>
      </c>
      <c r="J31" s="108"/>
      <c r="K31" s="109">
        <f t="shared" si="5"/>
        <v>0</v>
      </c>
      <c r="L31" s="108"/>
      <c r="M31" s="109">
        <f t="shared" si="6"/>
        <v>0</v>
      </c>
      <c r="N31" s="108"/>
      <c r="O31" s="109">
        <f t="shared" si="7"/>
        <v>0</v>
      </c>
      <c r="P31" s="108"/>
      <c r="Q31" s="109">
        <f t="shared" si="8"/>
        <v>0</v>
      </c>
      <c r="R31" s="109" t="str">
        <f t="shared" si="9"/>
        <v/>
      </c>
      <c r="S31" s="110"/>
      <c r="T31" s="109" t="str">
        <f t="shared" si="10"/>
        <v/>
      </c>
      <c r="U31" s="111" t="str">
        <f t="shared" si="11"/>
        <v/>
      </c>
      <c r="V31" s="109" t="str">
        <f t="shared" si="12"/>
        <v/>
      </c>
      <c r="W31" s="110"/>
      <c r="X31" s="110"/>
      <c r="Y31" s="112" t="str">
        <f t="shared" si="13"/>
        <v/>
      </c>
      <c r="Z31" s="109" t="str">
        <f t="shared" si="14"/>
        <v/>
      </c>
      <c r="AA31" s="954"/>
      <c r="AB31" s="954"/>
    </row>
    <row r="32" spans="1:28" s="16" customFormat="1" x14ac:dyDescent="0.25">
      <c r="A32" s="493"/>
      <c r="B32" s="493"/>
      <c r="C32" s="493"/>
      <c r="D32" s="493"/>
      <c r="E32" s="954"/>
      <c r="F32" s="108"/>
      <c r="G32" s="108"/>
      <c r="H32" s="108"/>
      <c r="I32" s="109">
        <f t="shared" si="4"/>
        <v>0</v>
      </c>
      <c r="J32" s="108"/>
      <c r="K32" s="109">
        <f t="shared" si="5"/>
        <v>0</v>
      </c>
      <c r="L32" s="108"/>
      <c r="M32" s="109">
        <f t="shared" si="6"/>
        <v>0</v>
      </c>
      <c r="N32" s="108"/>
      <c r="O32" s="109">
        <f t="shared" si="7"/>
        <v>0</v>
      </c>
      <c r="P32" s="108"/>
      <c r="Q32" s="109">
        <f t="shared" si="8"/>
        <v>0</v>
      </c>
      <c r="R32" s="109" t="str">
        <f t="shared" si="9"/>
        <v/>
      </c>
      <c r="S32" s="110"/>
      <c r="T32" s="109" t="str">
        <f t="shared" si="10"/>
        <v/>
      </c>
      <c r="U32" s="111" t="str">
        <f t="shared" si="11"/>
        <v/>
      </c>
      <c r="V32" s="109" t="str">
        <f t="shared" si="12"/>
        <v/>
      </c>
      <c r="W32" s="110"/>
      <c r="X32" s="110"/>
      <c r="Y32" s="112" t="str">
        <f t="shared" si="13"/>
        <v/>
      </c>
      <c r="Z32" s="109" t="str">
        <f t="shared" si="14"/>
        <v/>
      </c>
      <c r="AA32" s="954"/>
      <c r="AB32" s="954"/>
    </row>
    <row r="33" spans="1:28" s="16" customFormat="1" x14ac:dyDescent="0.25">
      <c r="A33" s="493"/>
      <c r="B33" s="493"/>
      <c r="C33" s="493"/>
      <c r="D33" s="493"/>
      <c r="E33" s="954"/>
      <c r="F33" s="108"/>
      <c r="G33" s="108"/>
      <c r="H33" s="108"/>
      <c r="I33" s="109">
        <f t="shared" si="4"/>
        <v>0</v>
      </c>
      <c r="J33" s="108"/>
      <c r="K33" s="109">
        <f t="shared" si="5"/>
        <v>0</v>
      </c>
      <c r="L33" s="108"/>
      <c r="M33" s="109">
        <f t="shared" si="6"/>
        <v>0</v>
      </c>
      <c r="N33" s="108"/>
      <c r="O33" s="109">
        <f t="shared" si="7"/>
        <v>0</v>
      </c>
      <c r="P33" s="108"/>
      <c r="Q33" s="109">
        <f t="shared" si="8"/>
        <v>0</v>
      </c>
      <c r="R33" s="109" t="str">
        <f t="shared" si="9"/>
        <v/>
      </c>
      <c r="S33" s="110"/>
      <c r="T33" s="109" t="str">
        <f t="shared" si="10"/>
        <v/>
      </c>
      <c r="U33" s="111" t="str">
        <f t="shared" si="11"/>
        <v/>
      </c>
      <c r="V33" s="109" t="str">
        <f t="shared" si="12"/>
        <v/>
      </c>
      <c r="W33" s="110"/>
      <c r="X33" s="110"/>
      <c r="Y33" s="112" t="str">
        <f t="shared" si="13"/>
        <v/>
      </c>
      <c r="Z33" s="109" t="str">
        <f t="shared" si="14"/>
        <v/>
      </c>
      <c r="AA33" s="954"/>
      <c r="AB33" s="954"/>
    </row>
    <row r="34" spans="1:28" s="16" customFormat="1" x14ac:dyDescent="0.25">
      <c r="A34" s="493"/>
      <c r="B34" s="493"/>
      <c r="C34" s="493"/>
      <c r="D34" s="493"/>
      <c r="E34" s="954"/>
      <c r="F34" s="108"/>
      <c r="G34" s="108"/>
      <c r="H34" s="108"/>
      <c r="I34" s="109">
        <f t="shared" si="4"/>
        <v>0</v>
      </c>
      <c r="J34" s="108"/>
      <c r="K34" s="109">
        <f t="shared" si="5"/>
        <v>0</v>
      </c>
      <c r="L34" s="108"/>
      <c r="M34" s="109">
        <f t="shared" si="6"/>
        <v>0</v>
      </c>
      <c r="N34" s="108"/>
      <c r="O34" s="109">
        <f t="shared" si="7"/>
        <v>0</v>
      </c>
      <c r="P34" s="108"/>
      <c r="Q34" s="109">
        <f t="shared" si="8"/>
        <v>0</v>
      </c>
      <c r="R34" s="109" t="str">
        <f t="shared" si="9"/>
        <v/>
      </c>
      <c r="S34" s="110"/>
      <c r="T34" s="109" t="str">
        <f t="shared" si="10"/>
        <v/>
      </c>
      <c r="U34" s="111" t="str">
        <f t="shared" si="11"/>
        <v/>
      </c>
      <c r="V34" s="109" t="str">
        <f t="shared" si="12"/>
        <v/>
      </c>
      <c r="W34" s="110"/>
      <c r="X34" s="110"/>
      <c r="Y34" s="112" t="str">
        <f t="shared" si="13"/>
        <v/>
      </c>
      <c r="Z34" s="109" t="str">
        <f t="shared" si="14"/>
        <v/>
      </c>
      <c r="AA34" s="954"/>
      <c r="AB34" s="954"/>
    </row>
    <row r="35" spans="1:28" s="16" customFormat="1" x14ac:dyDescent="0.25">
      <c r="A35" s="493"/>
      <c r="B35" s="493"/>
      <c r="C35" s="493"/>
      <c r="D35" s="493"/>
      <c r="E35" s="954"/>
      <c r="F35" s="108"/>
      <c r="G35" s="108"/>
      <c r="H35" s="108"/>
      <c r="I35" s="109">
        <f t="shared" si="4"/>
        <v>0</v>
      </c>
      <c r="J35" s="108"/>
      <c r="K35" s="109">
        <f t="shared" si="5"/>
        <v>0</v>
      </c>
      <c r="L35" s="108"/>
      <c r="M35" s="109">
        <f t="shared" si="6"/>
        <v>0</v>
      </c>
      <c r="N35" s="108"/>
      <c r="O35" s="109">
        <f t="shared" si="7"/>
        <v>0</v>
      </c>
      <c r="P35" s="108"/>
      <c r="Q35" s="109">
        <f t="shared" si="8"/>
        <v>0</v>
      </c>
      <c r="R35" s="109" t="str">
        <f t="shared" si="9"/>
        <v/>
      </c>
      <c r="S35" s="110"/>
      <c r="T35" s="109" t="str">
        <f t="shared" si="10"/>
        <v/>
      </c>
      <c r="U35" s="111" t="str">
        <f t="shared" si="11"/>
        <v/>
      </c>
      <c r="V35" s="109" t="str">
        <f t="shared" si="12"/>
        <v/>
      </c>
      <c r="W35" s="110"/>
      <c r="X35" s="110"/>
      <c r="Y35" s="112" t="str">
        <f t="shared" si="13"/>
        <v/>
      </c>
      <c r="Z35" s="109" t="str">
        <f t="shared" si="14"/>
        <v/>
      </c>
      <c r="AA35" s="954"/>
      <c r="AB35" s="954"/>
    </row>
    <row r="36" spans="1:28" s="16" customFormat="1" x14ac:dyDescent="0.25">
      <c r="A36" s="493"/>
      <c r="B36" s="493"/>
      <c r="C36" s="493"/>
      <c r="D36" s="493"/>
      <c r="E36" s="954"/>
      <c r="F36" s="108"/>
      <c r="G36" s="108"/>
      <c r="H36" s="108"/>
      <c r="I36" s="109">
        <f t="shared" si="4"/>
        <v>0</v>
      </c>
      <c r="J36" s="108"/>
      <c r="K36" s="109">
        <f t="shared" si="5"/>
        <v>0</v>
      </c>
      <c r="L36" s="108"/>
      <c r="M36" s="109">
        <f t="shared" si="6"/>
        <v>0</v>
      </c>
      <c r="N36" s="108"/>
      <c r="O36" s="109">
        <f t="shared" si="7"/>
        <v>0</v>
      </c>
      <c r="P36" s="108"/>
      <c r="Q36" s="109">
        <f t="shared" si="8"/>
        <v>0</v>
      </c>
      <c r="R36" s="109" t="str">
        <f t="shared" si="9"/>
        <v/>
      </c>
      <c r="S36" s="110"/>
      <c r="T36" s="109" t="str">
        <f t="shared" si="10"/>
        <v/>
      </c>
      <c r="U36" s="111" t="str">
        <f t="shared" si="11"/>
        <v/>
      </c>
      <c r="V36" s="109" t="str">
        <f t="shared" si="12"/>
        <v/>
      </c>
      <c r="W36" s="110"/>
      <c r="X36" s="110"/>
      <c r="Y36" s="112" t="str">
        <f t="shared" si="13"/>
        <v/>
      </c>
      <c r="Z36" s="109" t="str">
        <f t="shared" si="14"/>
        <v/>
      </c>
      <c r="AA36" s="954"/>
      <c r="AB36" s="954"/>
    </row>
    <row r="37" spans="1:28" s="16" customFormat="1" x14ac:dyDescent="0.25">
      <c r="A37" s="493"/>
      <c r="B37" s="493"/>
      <c r="C37" s="493"/>
      <c r="D37" s="493"/>
      <c r="E37" s="954"/>
      <c r="F37" s="108"/>
      <c r="G37" s="108"/>
      <c r="H37" s="108"/>
      <c r="I37" s="109">
        <f t="shared" si="4"/>
        <v>0</v>
      </c>
      <c r="J37" s="108"/>
      <c r="K37" s="109">
        <f t="shared" si="5"/>
        <v>0</v>
      </c>
      <c r="L37" s="108"/>
      <c r="M37" s="109">
        <f t="shared" si="6"/>
        <v>0</v>
      </c>
      <c r="N37" s="108"/>
      <c r="O37" s="109">
        <f t="shared" si="7"/>
        <v>0</v>
      </c>
      <c r="P37" s="108"/>
      <c r="Q37" s="109">
        <f t="shared" si="8"/>
        <v>0</v>
      </c>
      <c r="R37" s="109" t="str">
        <f t="shared" si="9"/>
        <v/>
      </c>
      <c r="S37" s="110"/>
      <c r="T37" s="109" t="str">
        <f t="shared" si="10"/>
        <v/>
      </c>
      <c r="U37" s="111" t="str">
        <f t="shared" si="11"/>
        <v/>
      </c>
      <c r="V37" s="109" t="str">
        <f t="shared" si="12"/>
        <v/>
      </c>
      <c r="W37" s="110"/>
      <c r="X37" s="110"/>
      <c r="Y37" s="112" t="str">
        <f t="shared" si="13"/>
        <v/>
      </c>
      <c r="Z37" s="109" t="str">
        <f t="shared" si="14"/>
        <v/>
      </c>
      <c r="AA37" s="954"/>
      <c r="AB37" s="954"/>
    </row>
    <row r="38" spans="1:28" s="16" customFormat="1" x14ac:dyDescent="0.25">
      <c r="A38" s="493"/>
      <c r="B38" s="493"/>
      <c r="C38" s="493"/>
      <c r="D38" s="493"/>
      <c r="E38" s="954"/>
      <c r="F38" s="108"/>
      <c r="G38" s="108"/>
      <c r="H38" s="108"/>
      <c r="I38" s="109">
        <f t="shared" si="4"/>
        <v>0</v>
      </c>
      <c r="J38" s="108"/>
      <c r="K38" s="109">
        <f t="shared" si="5"/>
        <v>0</v>
      </c>
      <c r="L38" s="108"/>
      <c r="M38" s="109">
        <f t="shared" si="6"/>
        <v>0</v>
      </c>
      <c r="N38" s="108"/>
      <c r="O38" s="109">
        <f t="shared" si="7"/>
        <v>0</v>
      </c>
      <c r="P38" s="108"/>
      <c r="Q38" s="109">
        <f t="shared" si="8"/>
        <v>0</v>
      </c>
      <c r="R38" s="109" t="str">
        <f t="shared" si="9"/>
        <v/>
      </c>
      <c r="S38" s="110"/>
      <c r="T38" s="109" t="str">
        <f t="shared" si="10"/>
        <v/>
      </c>
      <c r="U38" s="111" t="str">
        <f t="shared" si="11"/>
        <v/>
      </c>
      <c r="V38" s="109" t="str">
        <f t="shared" si="12"/>
        <v/>
      </c>
      <c r="W38" s="110"/>
      <c r="X38" s="110"/>
      <c r="Y38" s="112" t="str">
        <f t="shared" si="13"/>
        <v/>
      </c>
      <c r="Z38" s="109" t="str">
        <f t="shared" si="14"/>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iR1QL7oyRgqP9zAsyRqfgjJwdZoyQHPlZjUmrZkOGkPJlwMZKhDaWNoV5DTK0dyJLEflufOba2+9hVkGCmgN0A==" saltValue="G7/mQ6aPG5vOEN1tWMGCWA=="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3AFF2959-FEA0-43E2-9B5E-540B2E6D7E08}">
      <formula1>"x,X"</formula1>
    </dataValidation>
  </dataValidations>
  <hyperlinks>
    <hyperlink ref="B13" location="'Capacity Plan'!A1" display="Capacity Plan" xr:uid="{D30929FD-50C6-4CC3-A486-845B53FA733E}"/>
    <hyperlink ref="B10:B12" location="'Run @ Rate Summary Data'!A1" display="Run @ Rate Summary Data" xr:uid="{2BCBD991-B244-4233-9FD5-E759D16AC198}"/>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7E90DC-6952-4200-8B4F-6E622F809C9B}">
  <sheetPr codeName="Sheet16">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Plan'!$D$30="","",'Capacity Plan'!$D$30)</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Plan'!L30/'Capacity Plan'!M30),"")</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38" si="0">IF(H15="x",(G15-F15)*1440,0)</f>
        <v>0</v>
      </c>
      <c r="J15" s="108"/>
      <c r="K15" s="109">
        <f t="shared" ref="K15:K38" si="1">IF(J15="x",(G15-F15)*1440,0)</f>
        <v>0</v>
      </c>
      <c r="L15" s="108"/>
      <c r="M15" s="109">
        <f t="shared" ref="M15:M38" si="2">IF(L15="x",(G15-F15)*1440,0)</f>
        <v>0</v>
      </c>
      <c r="N15" s="108"/>
      <c r="O15" s="109">
        <f t="shared" ref="O15:O38"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k0BnGgNDetr1kL3KQgnO1I1w4wO6YqaHdoYLEhJs0d+tLMYxY3OK4xYPZ1G3mmTsAsdbqBBZcDbvJJyX8Hj/Ag==" saltValue="dF92x/OpyrXbwnZGgU5+Sg=="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D6D10569-7D62-47EB-8EBF-ADB70BBA537E}">
      <formula1>"x,X"</formula1>
    </dataValidation>
  </dataValidations>
  <hyperlinks>
    <hyperlink ref="B13" location="'Capacity Plan'!A1" display="Capacity Plan" xr:uid="{9C6E3640-FCC6-4DBC-A5F5-DACCF508DD3C}"/>
    <hyperlink ref="B10:B12" location="'Run @ Rate Summary Data'!A1" display="Run @ Rate Summary Data" xr:uid="{B875D872-889D-47D0-97B2-99D833077466}"/>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A8919-CAC9-4BC2-B7CF-C475C6ABCC12}">
  <sheetPr codeName="Sheet17">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8"/>
      <c r="Q5" s="493"/>
      <c r="R5" s="493"/>
      <c r="S5" s="954"/>
      <c r="T5" s="953"/>
      <c r="U5" s="953"/>
      <c r="V5" s="493"/>
      <c r="W5" s="957" t="s">
        <v>93</v>
      </c>
      <c r="X5" s="1390"/>
      <c r="Y5" s="1390"/>
      <c r="Z5" s="1390"/>
      <c r="AA5" s="493"/>
      <c r="AB5" s="493"/>
    </row>
    <row r="6" spans="1:28" ht="15.75" thickBot="1" x14ac:dyDescent="0.3">
      <c r="A6" s="493"/>
      <c r="B6" s="957" t="s">
        <v>94</v>
      </c>
      <c r="C6" s="1385" t="str">
        <f>IF('Capacity Plan'!$D$31="","",'Capacity Plan'!$D$31)</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Plan'!L31/'Capacity Plan'!M31),"")</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38" si="0">IF(H15="x",(G15-F15)*1440,0)</f>
        <v>0</v>
      </c>
      <c r="J15" s="108"/>
      <c r="K15" s="109">
        <f t="shared" ref="K15:K38" si="1">IF(J15="x",(G15-F15)*1440,0)</f>
        <v>0</v>
      </c>
      <c r="L15" s="108"/>
      <c r="M15" s="109">
        <f t="shared" ref="M15:M38" si="2">IF(L15="x",(G15-F15)*1440,0)</f>
        <v>0</v>
      </c>
      <c r="N15" s="108"/>
      <c r="O15" s="109">
        <f t="shared" ref="O15:O38"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2MtfDQhDjoUlJ+DrFyq7mBfyc+X/1Nr9ftYt4EBrPCXmEqGyokfNOLKafCKdu6/qTKI7jel7+YiIhWsBRo8P1Q==" saltValue="YZiUmgavWjasamZgvrSHG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A793E105-59F6-49EC-8E8E-5D3E5F8B5397}">
      <formula1>"x,X"</formula1>
    </dataValidation>
  </dataValidations>
  <hyperlinks>
    <hyperlink ref="B13" location="'Capacity Plan'!A1" display="Capacity Plan" xr:uid="{F41BB5E1-66A6-4007-B943-A4DDE483591F}"/>
    <hyperlink ref="B10:B12" location="'Run @ Rate Summary Data'!A1" display="Run @ Rate Summary Data" xr:uid="{C613F6FB-F0C3-434E-A8C2-3474D70A7A1B}"/>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B608-608A-4A24-8024-D9F0BB1C408C}">
  <sheetPr codeName="Sheet18">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Plan'!$D$32="","",'Capacity Plan'!$D$32)</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Plan'!L32/'Capacity Plan'!M32),"")</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6"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6" si="0">IF(H15="x",(G15-F15)*1440,0)</f>
        <v>0</v>
      </c>
      <c r="J15" s="108"/>
      <c r="K15" s="109">
        <f t="shared" ref="K15:K16" si="1">IF(J15="x",(G15-F15)*1440,0)</f>
        <v>0</v>
      </c>
      <c r="L15" s="108"/>
      <c r="M15" s="109">
        <f t="shared" ref="M15:M16" si="2">IF(L15="x",(G15-F15)*1440,0)</f>
        <v>0</v>
      </c>
      <c r="N15" s="108"/>
      <c r="O15" s="109">
        <f t="shared" ref="O15:O16"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IF(P16="x",(G16-F16)*1440,0)</f>
        <v>0</v>
      </c>
      <c r="R16" s="109" t="str">
        <f>IF(ISBLANK(F16),"",IF(G16&gt;=F16,(G16-F16)*1440,(1+G16-F16)*1440))</f>
        <v/>
      </c>
      <c r="S16" s="110"/>
      <c r="T16" s="109" t="str">
        <f>IFERROR(IF(S16="","",((S16/R16))*60),"")</f>
        <v/>
      </c>
      <c r="U16" s="111" t="str">
        <f>IF(S16="","",S16-(W16+X16))</f>
        <v/>
      </c>
      <c r="V16" s="109" t="str">
        <f>IFERROR(IF(S16="","",((U16/S16))*T16),"")</f>
        <v/>
      </c>
      <c r="W16" s="110"/>
      <c r="X16" s="110"/>
      <c r="Y16" s="112" t="str">
        <f>IFERROR(IF(S16="","",X16/S16),"")</f>
        <v/>
      </c>
      <c r="Z16" s="109" t="str">
        <f>IFERROR(IF(S16="","",(1-(Y16/1000000))*T16),"")</f>
        <v/>
      </c>
      <c r="AA16" s="954"/>
      <c r="AB16" s="954"/>
    </row>
    <row r="17" spans="1:28" s="16" customFormat="1" ht="12.75" x14ac:dyDescent="0.2">
      <c r="A17" s="962"/>
      <c r="B17" s="962"/>
      <c r="C17" s="962"/>
      <c r="D17" s="962"/>
      <c r="E17" s="965"/>
      <c r="F17" s="108"/>
      <c r="G17" s="108"/>
      <c r="H17" s="108"/>
      <c r="I17" s="109">
        <f>IF(H17="x",(G17-F17)*1440,0)</f>
        <v>0</v>
      </c>
      <c r="J17" s="108"/>
      <c r="K17" s="109">
        <f>IF(J17="x",(G17-F17)*1440,0)</f>
        <v>0</v>
      </c>
      <c r="L17" s="108"/>
      <c r="M17" s="109">
        <f>IF(L17="x",(G17-F17)*1440,0)</f>
        <v>0</v>
      </c>
      <c r="N17" s="108"/>
      <c r="O17" s="109">
        <f>IF(N17="x",(G17-F17)*1440,0)</f>
        <v>0</v>
      </c>
      <c r="P17" s="108"/>
      <c r="Q17" s="109">
        <f>IF(P17="x",(G17-F17)*1440,0)</f>
        <v>0</v>
      </c>
      <c r="R17" s="109" t="str">
        <f>IF(ISBLANK(F17),"",IF(G17&gt;=F17,(G17-F17)*1440,(1+G17-F17)*1440))</f>
        <v/>
      </c>
      <c r="S17" s="110"/>
      <c r="T17" s="109" t="str">
        <f>IFERROR(IF(S17="","",((S17/R17))*60),"")</f>
        <v/>
      </c>
      <c r="U17" s="111" t="str">
        <f>IF(S17="","",S17-(W17+X17))</f>
        <v/>
      </c>
      <c r="V17" s="109" t="str">
        <f>IFERROR(IF(S17="","",((U17/S17))*T17),"")</f>
        <v/>
      </c>
      <c r="W17" s="110"/>
      <c r="X17" s="110"/>
      <c r="Y17" s="112" t="str">
        <f>IFERROR(IF(S17="","",X17/S17),"")</f>
        <v/>
      </c>
      <c r="Z17" s="109" t="str">
        <f>IFERROR(IF(S17="","",(1-(Y17/1000000))*T17),"")</f>
        <v/>
      </c>
      <c r="AA17" s="954"/>
      <c r="AB17" s="954"/>
    </row>
    <row r="18" spans="1:28" s="16" customFormat="1" x14ac:dyDescent="0.25">
      <c r="A18" s="963"/>
      <c r="B18" s="964"/>
      <c r="C18" s="965"/>
      <c r="D18" s="965" t="s">
        <v>120</v>
      </c>
      <c r="E18" s="953"/>
      <c r="F18" s="108"/>
      <c r="G18" s="108"/>
      <c r="H18" s="108"/>
      <c r="I18" s="109">
        <f>IF(H18="x",(G18-F18)*1440,0)</f>
        <v>0</v>
      </c>
      <c r="J18" s="108"/>
      <c r="K18" s="109">
        <f>IF(J18="x",(G18-F18)*1440,0)</f>
        <v>0</v>
      </c>
      <c r="L18" s="108"/>
      <c r="M18" s="109">
        <f>IF(L18="x",(G18-F18)*1440,0)</f>
        <v>0</v>
      </c>
      <c r="N18" s="108"/>
      <c r="O18" s="109">
        <f>IF(N18="x",(G18-F18)*1440,0)</f>
        <v>0</v>
      </c>
      <c r="P18" s="108"/>
      <c r="Q18" s="109">
        <f>IF(P18="x",(G18-F18)*1440,0)</f>
        <v>0</v>
      </c>
      <c r="R18" s="109" t="str">
        <f>IF(ISBLANK(F18),"",IF(G18&gt;=F18,(G18-F18)*1440,(1+G18-F18)*1440))</f>
        <v/>
      </c>
      <c r="S18" s="110"/>
      <c r="T18" s="109" t="str">
        <f>IFERROR(IF(S18="","",((S18/R18))*60),"")</f>
        <v/>
      </c>
      <c r="U18" s="111" t="str">
        <f>IF(S18="","",S18-(W18+X18))</f>
        <v/>
      </c>
      <c r="V18" s="109" t="str">
        <f>IFERROR(IF(S18="","",((U18/S18))*T18),"")</f>
        <v/>
      </c>
      <c r="W18" s="110"/>
      <c r="X18" s="110"/>
      <c r="Y18" s="112" t="str">
        <f>IFERROR(IF(S18="","",X18/S18),"")</f>
        <v/>
      </c>
      <c r="Z18" s="109" t="str">
        <f>IFERROR(IF(S18="","",(1-(Y18/1000000))*T18),"")</f>
        <v/>
      </c>
      <c r="AA18" s="954"/>
      <c r="AB18" s="954"/>
    </row>
    <row r="19" spans="1:28" s="16" customFormat="1" x14ac:dyDescent="0.25">
      <c r="A19" s="114" t="s">
        <v>114</v>
      </c>
      <c r="B19" s="113" t="s">
        <v>121</v>
      </c>
      <c r="C19" s="115"/>
      <c r="D19" s="116">
        <f>I39</f>
        <v>0</v>
      </c>
      <c r="E19" s="953"/>
      <c r="F19" s="108"/>
      <c r="G19" s="108"/>
      <c r="H19" s="108"/>
      <c r="I19" s="109">
        <f t="shared" ref="I19:I38" si="4">IF(H19="x",(G19-F19)*1440,0)</f>
        <v>0</v>
      </c>
      <c r="J19" s="108"/>
      <c r="K19" s="109">
        <f t="shared" ref="K19:K38" si="5">IF(J19="x",(G19-F19)*1440,0)</f>
        <v>0</v>
      </c>
      <c r="L19" s="108"/>
      <c r="M19" s="109">
        <f t="shared" ref="M19:M38" si="6">IF(L19="x",(G19-F19)*1440,0)</f>
        <v>0</v>
      </c>
      <c r="N19" s="108"/>
      <c r="O19" s="109">
        <f t="shared" ref="O19:O38" si="7">IF(N19="x",(G19-F19)*1440,0)</f>
        <v>0</v>
      </c>
      <c r="P19" s="108"/>
      <c r="Q19" s="109">
        <f t="shared" ref="Q19:Q38" si="8">IF(P19="x",(G19-F19)*1440,0)</f>
        <v>0</v>
      </c>
      <c r="R19" s="109" t="str">
        <f t="shared" ref="R19:R38" si="9">IF(ISBLANK(F19),"",IF(G19&gt;=F19,(G19-F19)*1440,(1+G19-F19)*1440))</f>
        <v/>
      </c>
      <c r="S19" s="110"/>
      <c r="T19" s="109" t="str">
        <f t="shared" ref="T19:T38" si="10">IFERROR(IF(S19="","",((S19/R19))*60),"")</f>
        <v/>
      </c>
      <c r="U19" s="111" t="str">
        <f t="shared" ref="U19:U38" si="11">IF(S19="","",S19-(W19+X19))</f>
        <v/>
      </c>
      <c r="V19" s="109" t="str">
        <f t="shared" ref="V19:V38" si="12">IFERROR(IF(S19="","",((U19/S19))*T19),"")</f>
        <v/>
      </c>
      <c r="W19" s="110"/>
      <c r="X19" s="110"/>
      <c r="Y19" s="112" t="str">
        <f t="shared" ref="Y19:Y38" si="13">IFERROR(IF(S19="","",X19/S19),"")</f>
        <v/>
      </c>
      <c r="Z19" s="109" t="str">
        <f t="shared" ref="Z19:Z38" si="14">IFERROR(IF(S19="","",(1-(Y19/1000000))*T19),"")</f>
        <v/>
      </c>
      <c r="AA19" s="954"/>
      <c r="AB19" s="954"/>
    </row>
    <row r="20" spans="1:28" s="16" customFormat="1" x14ac:dyDescent="0.25">
      <c r="A20" s="114" t="s">
        <v>115</v>
      </c>
      <c r="B20" s="115" t="s">
        <v>122</v>
      </c>
      <c r="C20" s="115"/>
      <c r="D20" s="116">
        <f>K39</f>
        <v>0</v>
      </c>
      <c r="E20" s="953"/>
      <c r="F20" s="108"/>
      <c r="G20" s="108"/>
      <c r="H20" s="108"/>
      <c r="I20" s="109">
        <f t="shared" si="4"/>
        <v>0</v>
      </c>
      <c r="J20" s="108"/>
      <c r="K20" s="109">
        <f t="shared" si="5"/>
        <v>0</v>
      </c>
      <c r="L20" s="108"/>
      <c r="M20" s="109">
        <f t="shared" si="6"/>
        <v>0</v>
      </c>
      <c r="N20" s="108"/>
      <c r="O20" s="109">
        <f t="shared" si="7"/>
        <v>0</v>
      </c>
      <c r="P20" s="108"/>
      <c r="Q20" s="109">
        <f t="shared" si="8"/>
        <v>0</v>
      </c>
      <c r="R20" s="109" t="str">
        <f t="shared" si="9"/>
        <v/>
      </c>
      <c r="S20" s="110"/>
      <c r="T20" s="109" t="str">
        <f t="shared" si="10"/>
        <v/>
      </c>
      <c r="U20" s="111" t="str">
        <f t="shared" si="11"/>
        <v/>
      </c>
      <c r="V20" s="109" t="str">
        <f t="shared" si="12"/>
        <v/>
      </c>
      <c r="W20" s="110"/>
      <c r="X20" s="110"/>
      <c r="Y20" s="112" t="str">
        <f t="shared" si="13"/>
        <v/>
      </c>
      <c r="Z20" s="109" t="str">
        <f t="shared" si="14"/>
        <v/>
      </c>
      <c r="AA20" s="954"/>
      <c r="AB20" s="954"/>
    </row>
    <row r="21" spans="1:28" s="16" customFormat="1" x14ac:dyDescent="0.25">
      <c r="A21" s="114" t="s">
        <v>116</v>
      </c>
      <c r="B21" s="115" t="s">
        <v>123</v>
      </c>
      <c r="C21" s="115"/>
      <c r="D21" s="116">
        <f>M39</f>
        <v>0</v>
      </c>
      <c r="E21" s="953"/>
      <c r="F21" s="108"/>
      <c r="G21" s="108"/>
      <c r="H21" s="108"/>
      <c r="I21" s="109">
        <f t="shared" si="4"/>
        <v>0</v>
      </c>
      <c r="J21" s="108"/>
      <c r="K21" s="109">
        <f t="shared" si="5"/>
        <v>0</v>
      </c>
      <c r="L21" s="108"/>
      <c r="M21" s="109">
        <f t="shared" si="6"/>
        <v>0</v>
      </c>
      <c r="N21" s="108"/>
      <c r="O21" s="109">
        <f t="shared" si="7"/>
        <v>0</v>
      </c>
      <c r="P21" s="108"/>
      <c r="Q21" s="109">
        <f t="shared" si="8"/>
        <v>0</v>
      </c>
      <c r="R21" s="109" t="str">
        <f t="shared" si="9"/>
        <v/>
      </c>
      <c r="S21" s="110"/>
      <c r="T21" s="109" t="str">
        <f t="shared" si="10"/>
        <v/>
      </c>
      <c r="U21" s="111" t="str">
        <f t="shared" si="11"/>
        <v/>
      </c>
      <c r="V21" s="109" t="str">
        <f t="shared" si="12"/>
        <v/>
      </c>
      <c r="W21" s="110"/>
      <c r="X21" s="110"/>
      <c r="Y21" s="112" t="str">
        <f t="shared" si="13"/>
        <v/>
      </c>
      <c r="Z21" s="109" t="str">
        <f t="shared" si="14"/>
        <v/>
      </c>
      <c r="AA21" s="954"/>
      <c r="AB21" s="954"/>
    </row>
    <row r="22" spans="1:28" s="16" customFormat="1" x14ac:dyDescent="0.25">
      <c r="A22" s="114" t="s">
        <v>117</v>
      </c>
      <c r="B22" s="115" t="s">
        <v>124</v>
      </c>
      <c r="C22" s="115"/>
      <c r="D22" s="116">
        <f>O39</f>
        <v>0</v>
      </c>
      <c r="E22" s="954"/>
      <c r="F22" s="108"/>
      <c r="G22" s="108"/>
      <c r="H22" s="108"/>
      <c r="I22" s="109">
        <f t="shared" si="4"/>
        <v>0</v>
      </c>
      <c r="J22" s="108"/>
      <c r="K22" s="109">
        <f t="shared" si="5"/>
        <v>0</v>
      </c>
      <c r="L22" s="108"/>
      <c r="M22" s="109">
        <f t="shared" si="6"/>
        <v>0</v>
      </c>
      <c r="N22" s="108"/>
      <c r="O22" s="109">
        <f t="shared" si="7"/>
        <v>0</v>
      </c>
      <c r="P22" s="108"/>
      <c r="Q22" s="109">
        <f t="shared" si="8"/>
        <v>0</v>
      </c>
      <c r="R22" s="109" t="str">
        <f t="shared" si="9"/>
        <v/>
      </c>
      <c r="S22" s="110"/>
      <c r="T22" s="109" t="str">
        <f t="shared" si="10"/>
        <v/>
      </c>
      <c r="U22" s="111" t="str">
        <f t="shared" si="11"/>
        <v/>
      </c>
      <c r="V22" s="109" t="str">
        <f t="shared" si="12"/>
        <v/>
      </c>
      <c r="W22" s="110"/>
      <c r="X22" s="110"/>
      <c r="Y22" s="112" t="str">
        <f t="shared" si="13"/>
        <v/>
      </c>
      <c r="Z22" s="109" t="str">
        <f t="shared" si="14"/>
        <v/>
      </c>
      <c r="AA22" s="954"/>
      <c r="AB22" s="954"/>
    </row>
    <row r="23" spans="1:28" s="16" customFormat="1" x14ac:dyDescent="0.25">
      <c r="A23" s="114" t="s">
        <v>118</v>
      </c>
      <c r="B23" s="115" t="s">
        <v>125</v>
      </c>
      <c r="C23" s="103"/>
      <c r="D23" s="117">
        <f>Q39</f>
        <v>0</v>
      </c>
      <c r="E23" s="954"/>
      <c r="F23" s="108"/>
      <c r="G23" s="108"/>
      <c r="H23" s="108"/>
      <c r="I23" s="109">
        <f t="shared" si="4"/>
        <v>0</v>
      </c>
      <c r="J23" s="108"/>
      <c r="K23" s="109">
        <f t="shared" si="5"/>
        <v>0</v>
      </c>
      <c r="L23" s="108"/>
      <c r="M23" s="109">
        <f t="shared" si="6"/>
        <v>0</v>
      </c>
      <c r="N23" s="108"/>
      <c r="O23" s="109">
        <f t="shared" si="7"/>
        <v>0</v>
      </c>
      <c r="P23" s="108"/>
      <c r="Q23" s="109">
        <f t="shared" si="8"/>
        <v>0</v>
      </c>
      <c r="R23" s="109" t="str">
        <f t="shared" si="9"/>
        <v/>
      </c>
      <c r="S23" s="110"/>
      <c r="T23" s="109" t="str">
        <f t="shared" si="10"/>
        <v/>
      </c>
      <c r="U23" s="111" t="str">
        <f t="shared" si="11"/>
        <v/>
      </c>
      <c r="V23" s="109" t="str">
        <f t="shared" si="12"/>
        <v/>
      </c>
      <c r="W23" s="110"/>
      <c r="X23" s="110"/>
      <c r="Y23" s="112" t="str">
        <f t="shared" si="13"/>
        <v/>
      </c>
      <c r="Z23" s="109" t="str">
        <f t="shared" si="14"/>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8"/>
        <v>0</v>
      </c>
      <c r="R24" s="109" t="str">
        <f t="shared" si="9"/>
        <v/>
      </c>
      <c r="S24" s="110"/>
      <c r="T24" s="109" t="str">
        <f t="shared" si="10"/>
        <v/>
      </c>
      <c r="U24" s="111" t="str">
        <f t="shared" si="11"/>
        <v/>
      </c>
      <c r="V24" s="109" t="str">
        <f t="shared" si="12"/>
        <v/>
      </c>
      <c r="W24" s="110"/>
      <c r="X24" s="110"/>
      <c r="Y24" s="112" t="str">
        <f t="shared" si="13"/>
        <v/>
      </c>
      <c r="Z24" s="109" t="str">
        <f t="shared" si="14"/>
        <v/>
      </c>
      <c r="AA24" s="954"/>
      <c r="AB24" s="954"/>
    </row>
    <row r="25" spans="1:28" s="16" customFormat="1" ht="12.75" x14ac:dyDescent="0.2">
      <c r="A25" s="954"/>
      <c r="B25" s="954"/>
      <c r="C25" s="954"/>
      <c r="D25" s="954"/>
      <c r="E25" s="954"/>
      <c r="F25" s="108"/>
      <c r="G25" s="108"/>
      <c r="H25" s="108"/>
      <c r="I25" s="109">
        <f t="shared" si="4"/>
        <v>0</v>
      </c>
      <c r="J25" s="108"/>
      <c r="K25" s="109">
        <f t="shared" si="5"/>
        <v>0</v>
      </c>
      <c r="L25" s="108"/>
      <c r="M25" s="109">
        <f t="shared" si="6"/>
        <v>0</v>
      </c>
      <c r="N25" s="108"/>
      <c r="O25" s="109">
        <f t="shared" si="7"/>
        <v>0</v>
      </c>
      <c r="P25" s="108"/>
      <c r="Q25" s="109">
        <f t="shared" si="8"/>
        <v>0</v>
      </c>
      <c r="R25" s="109" t="str">
        <f t="shared" si="9"/>
        <v/>
      </c>
      <c r="S25" s="110"/>
      <c r="T25" s="109" t="str">
        <f t="shared" si="10"/>
        <v/>
      </c>
      <c r="U25" s="111" t="str">
        <f t="shared" si="11"/>
        <v/>
      </c>
      <c r="V25" s="109" t="str">
        <f t="shared" si="12"/>
        <v/>
      </c>
      <c r="W25" s="110"/>
      <c r="X25" s="110"/>
      <c r="Y25" s="112" t="str">
        <f t="shared" si="13"/>
        <v/>
      </c>
      <c r="Z25" s="109" t="str">
        <f t="shared" si="14"/>
        <v/>
      </c>
      <c r="AA25" s="954"/>
      <c r="AB25" s="954"/>
    </row>
    <row r="26" spans="1:28" s="16" customFormat="1" x14ac:dyDescent="0.25">
      <c r="A26" s="493"/>
      <c r="B26" s="493"/>
      <c r="C26" s="493"/>
      <c r="D26" s="493"/>
      <c r="E26" s="954"/>
      <c r="F26" s="108"/>
      <c r="G26" s="108"/>
      <c r="H26" s="108"/>
      <c r="I26" s="109">
        <f t="shared" si="4"/>
        <v>0</v>
      </c>
      <c r="J26" s="108"/>
      <c r="K26" s="109">
        <f t="shared" si="5"/>
        <v>0</v>
      </c>
      <c r="L26" s="108"/>
      <c r="M26" s="109">
        <f t="shared" si="6"/>
        <v>0</v>
      </c>
      <c r="N26" s="108"/>
      <c r="O26" s="109">
        <f t="shared" si="7"/>
        <v>0</v>
      </c>
      <c r="P26" s="108"/>
      <c r="Q26" s="109">
        <f t="shared" si="8"/>
        <v>0</v>
      </c>
      <c r="R26" s="109" t="str">
        <f t="shared" si="9"/>
        <v/>
      </c>
      <c r="S26" s="110"/>
      <c r="T26" s="109" t="str">
        <f t="shared" si="10"/>
        <v/>
      </c>
      <c r="U26" s="111" t="str">
        <f t="shared" si="11"/>
        <v/>
      </c>
      <c r="V26" s="109" t="str">
        <f t="shared" si="12"/>
        <v/>
      </c>
      <c r="W26" s="110"/>
      <c r="X26" s="110"/>
      <c r="Y26" s="112" t="str">
        <f t="shared" si="13"/>
        <v/>
      </c>
      <c r="Z26" s="109" t="str">
        <f t="shared" si="14"/>
        <v/>
      </c>
      <c r="AA26" s="954"/>
      <c r="AB26" s="954"/>
    </row>
    <row r="27" spans="1:28" s="16" customFormat="1" x14ac:dyDescent="0.25">
      <c r="A27" s="493"/>
      <c r="B27" s="493"/>
      <c r="C27" s="493"/>
      <c r="D27" s="493"/>
      <c r="E27" s="954"/>
      <c r="F27" s="108"/>
      <c r="G27" s="108"/>
      <c r="H27" s="108"/>
      <c r="I27" s="109">
        <f t="shared" si="4"/>
        <v>0</v>
      </c>
      <c r="J27" s="108"/>
      <c r="K27" s="109">
        <f t="shared" si="5"/>
        <v>0</v>
      </c>
      <c r="L27" s="108"/>
      <c r="M27" s="109">
        <f t="shared" si="6"/>
        <v>0</v>
      </c>
      <c r="N27" s="108"/>
      <c r="O27" s="109">
        <f t="shared" si="7"/>
        <v>0</v>
      </c>
      <c r="P27" s="108"/>
      <c r="Q27" s="109">
        <f t="shared" si="8"/>
        <v>0</v>
      </c>
      <c r="R27" s="109" t="str">
        <f t="shared" si="9"/>
        <v/>
      </c>
      <c r="S27" s="110"/>
      <c r="T27" s="109" t="str">
        <f t="shared" si="10"/>
        <v/>
      </c>
      <c r="U27" s="111" t="str">
        <f t="shared" si="11"/>
        <v/>
      </c>
      <c r="V27" s="109" t="str">
        <f t="shared" si="12"/>
        <v/>
      </c>
      <c r="W27" s="110"/>
      <c r="X27" s="110"/>
      <c r="Y27" s="112" t="str">
        <f t="shared" si="13"/>
        <v/>
      </c>
      <c r="Z27" s="109" t="str">
        <f t="shared" si="14"/>
        <v/>
      </c>
      <c r="AA27" s="954"/>
      <c r="AB27" s="954"/>
    </row>
    <row r="28" spans="1:28" s="16" customFormat="1" x14ac:dyDescent="0.25">
      <c r="A28" s="493"/>
      <c r="B28" s="493"/>
      <c r="C28" s="493"/>
      <c r="D28" s="493"/>
      <c r="E28" s="954"/>
      <c r="F28" s="108"/>
      <c r="G28" s="108"/>
      <c r="H28" s="108"/>
      <c r="I28" s="109">
        <f t="shared" si="4"/>
        <v>0</v>
      </c>
      <c r="J28" s="108"/>
      <c r="K28" s="109">
        <f t="shared" si="5"/>
        <v>0</v>
      </c>
      <c r="L28" s="108"/>
      <c r="M28" s="109">
        <f t="shared" si="6"/>
        <v>0</v>
      </c>
      <c r="N28" s="108"/>
      <c r="O28" s="109">
        <f t="shared" si="7"/>
        <v>0</v>
      </c>
      <c r="P28" s="108"/>
      <c r="Q28" s="109">
        <f t="shared" si="8"/>
        <v>0</v>
      </c>
      <c r="R28" s="109" t="str">
        <f t="shared" si="9"/>
        <v/>
      </c>
      <c r="S28" s="110"/>
      <c r="T28" s="109" t="str">
        <f t="shared" si="10"/>
        <v/>
      </c>
      <c r="U28" s="111" t="str">
        <f t="shared" si="11"/>
        <v/>
      </c>
      <c r="V28" s="109" t="str">
        <f t="shared" si="12"/>
        <v/>
      </c>
      <c r="W28" s="110"/>
      <c r="X28" s="110"/>
      <c r="Y28" s="112" t="str">
        <f t="shared" si="13"/>
        <v/>
      </c>
      <c r="Z28" s="109" t="str">
        <f t="shared" si="14"/>
        <v/>
      </c>
      <c r="AA28" s="954"/>
      <c r="AB28" s="954"/>
    </row>
    <row r="29" spans="1:28" s="16" customFormat="1" x14ac:dyDescent="0.25">
      <c r="A29" s="493"/>
      <c r="B29" s="493"/>
      <c r="C29" s="493"/>
      <c r="D29" s="493"/>
      <c r="E29" s="954"/>
      <c r="F29" s="108"/>
      <c r="G29" s="108"/>
      <c r="H29" s="108"/>
      <c r="I29" s="109">
        <f t="shared" si="4"/>
        <v>0</v>
      </c>
      <c r="J29" s="108"/>
      <c r="K29" s="109">
        <f t="shared" si="5"/>
        <v>0</v>
      </c>
      <c r="L29" s="108"/>
      <c r="M29" s="109">
        <f t="shared" si="6"/>
        <v>0</v>
      </c>
      <c r="N29" s="108"/>
      <c r="O29" s="109">
        <f t="shared" si="7"/>
        <v>0</v>
      </c>
      <c r="P29" s="108"/>
      <c r="Q29" s="109">
        <f t="shared" si="8"/>
        <v>0</v>
      </c>
      <c r="R29" s="109" t="str">
        <f t="shared" si="9"/>
        <v/>
      </c>
      <c r="S29" s="110"/>
      <c r="T29" s="109" t="str">
        <f t="shared" si="10"/>
        <v/>
      </c>
      <c r="U29" s="111" t="str">
        <f t="shared" si="11"/>
        <v/>
      </c>
      <c r="V29" s="109" t="str">
        <f t="shared" si="12"/>
        <v/>
      </c>
      <c r="W29" s="110"/>
      <c r="X29" s="110"/>
      <c r="Y29" s="112" t="str">
        <f t="shared" si="13"/>
        <v/>
      </c>
      <c r="Z29" s="109" t="str">
        <f t="shared" si="14"/>
        <v/>
      </c>
      <c r="AA29" s="954"/>
      <c r="AB29" s="954"/>
    </row>
    <row r="30" spans="1:28" s="16" customFormat="1" x14ac:dyDescent="0.25">
      <c r="A30" s="493"/>
      <c r="B30" s="493"/>
      <c r="C30" s="493"/>
      <c r="D30" s="493"/>
      <c r="E30" s="954"/>
      <c r="F30" s="108"/>
      <c r="G30" s="108"/>
      <c r="H30" s="108"/>
      <c r="I30" s="109">
        <f t="shared" si="4"/>
        <v>0</v>
      </c>
      <c r="J30" s="108"/>
      <c r="K30" s="109">
        <f t="shared" si="5"/>
        <v>0</v>
      </c>
      <c r="L30" s="108"/>
      <c r="M30" s="109">
        <f t="shared" si="6"/>
        <v>0</v>
      </c>
      <c r="N30" s="108"/>
      <c r="O30" s="109">
        <f t="shared" si="7"/>
        <v>0</v>
      </c>
      <c r="P30" s="108"/>
      <c r="Q30" s="109">
        <f t="shared" si="8"/>
        <v>0</v>
      </c>
      <c r="R30" s="109" t="str">
        <f t="shared" si="9"/>
        <v/>
      </c>
      <c r="S30" s="110"/>
      <c r="T30" s="109" t="str">
        <f t="shared" si="10"/>
        <v/>
      </c>
      <c r="U30" s="111" t="str">
        <f t="shared" si="11"/>
        <v/>
      </c>
      <c r="V30" s="109" t="str">
        <f t="shared" si="12"/>
        <v/>
      </c>
      <c r="W30" s="110"/>
      <c r="X30" s="110"/>
      <c r="Y30" s="112" t="str">
        <f t="shared" si="13"/>
        <v/>
      </c>
      <c r="Z30" s="109" t="str">
        <f t="shared" si="14"/>
        <v/>
      </c>
      <c r="AA30" s="954"/>
      <c r="AB30" s="954"/>
    </row>
    <row r="31" spans="1:28" s="16" customFormat="1" x14ac:dyDescent="0.25">
      <c r="A31" s="493"/>
      <c r="B31" s="493"/>
      <c r="C31" s="493"/>
      <c r="D31" s="493"/>
      <c r="E31" s="954"/>
      <c r="F31" s="108"/>
      <c r="G31" s="108"/>
      <c r="H31" s="108"/>
      <c r="I31" s="109">
        <f t="shared" si="4"/>
        <v>0</v>
      </c>
      <c r="J31" s="108"/>
      <c r="K31" s="109">
        <f t="shared" si="5"/>
        <v>0</v>
      </c>
      <c r="L31" s="108"/>
      <c r="M31" s="109">
        <f t="shared" si="6"/>
        <v>0</v>
      </c>
      <c r="N31" s="108"/>
      <c r="O31" s="109">
        <f t="shared" si="7"/>
        <v>0</v>
      </c>
      <c r="P31" s="108"/>
      <c r="Q31" s="109">
        <f t="shared" si="8"/>
        <v>0</v>
      </c>
      <c r="R31" s="109" t="str">
        <f t="shared" si="9"/>
        <v/>
      </c>
      <c r="S31" s="110"/>
      <c r="T31" s="109" t="str">
        <f t="shared" si="10"/>
        <v/>
      </c>
      <c r="U31" s="111" t="str">
        <f t="shared" si="11"/>
        <v/>
      </c>
      <c r="V31" s="109" t="str">
        <f t="shared" si="12"/>
        <v/>
      </c>
      <c r="W31" s="110"/>
      <c r="X31" s="110"/>
      <c r="Y31" s="112" t="str">
        <f t="shared" si="13"/>
        <v/>
      </c>
      <c r="Z31" s="109" t="str">
        <f t="shared" si="14"/>
        <v/>
      </c>
      <c r="AA31" s="954"/>
      <c r="AB31" s="954"/>
    </row>
    <row r="32" spans="1:28" s="16" customFormat="1" x14ac:dyDescent="0.25">
      <c r="A32" s="493"/>
      <c r="B32" s="493"/>
      <c r="C32" s="493"/>
      <c r="D32" s="493"/>
      <c r="E32" s="954"/>
      <c r="F32" s="108"/>
      <c r="G32" s="108"/>
      <c r="H32" s="108"/>
      <c r="I32" s="109">
        <f t="shared" si="4"/>
        <v>0</v>
      </c>
      <c r="J32" s="108"/>
      <c r="K32" s="109">
        <f t="shared" si="5"/>
        <v>0</v>
      </c>
      <c r="L32" s="108"/>
      <c r="M32" s="109">
        <f t="shared" si="6"/>
        <v>0</v>
      </c>
      <c r="N32" s="108"/>
      <c r="O32" s="109">
        <f t="shared" si="7"/>
        <v>0</v>
      </c>
      <c r="P32" s="108"/>
      <c r="Q32" s="109">
        <f t="shared" si="8"/>
        <v>0</v>
      </c>
      <c r="R32" s="109" t="str">
        <f t="shared" si="9"/>
        <v/>
      </c>
      <c r="S32" s="110"/>
      <c r="T32" s="109" t="str">
        <f t="shared" si="10"/>
        <v/>
      </c>
      <c r="U32" s="111" t="str">
        <f t="shared" si="11"/>
        <v/>
      </c>
      <c r="V32" s="109" t="str">
        <f t="shared" si="12"/>
        <v/>
      </c>
      <c r="W32" s="110"/>
      <c r="X32" s="110"/>
      <c r="Y32" s="112" t="str">
        <f t="shared" si="13"/>
        <v/>
      </c>
      <c r="Z32" s="109" t="str">
        <f t="shared" si="14"/>
        <v/>
      </c>
      <c r="AA32" s="954"/>
      <c r="AB32" s="954"/>
    </row>
    <row r="33" spans="1:28" s="16" customFormat="1" x14ac:dyDescent="0.25">
      <c r="A33" s="493"/>
      <c r="B33" s="493"/>
      <c r="C33" s="493"/>
      <c r="D33" s="493"/>
      <c r="E33" s="954"/>
      <c r="F33" s="108"/>
      <c r="G33" s="108"/>
      <c r="H33" s="108"/>
      <c r="I33" s="109">
        <f t="shared" si="4"/>
        <v>0</v>
      </c>
      <c r="J33" s="108"/>
      <c r="K33" s="109">
        <f t="shared" si="5"/>
        <v>0</v>
      </c>
      <c r="L33" s="108"/>
      <c r="M33" s="109">
        <f t="shared" si="6"/>
        <v>0</v>
      </c>
      <c r="N33" s="108"/>
      <c r="O33" s="109">
        <f t="shared" si="7"/>
        <v>0</v>
      </c>
      <c r="P33" s="108"/>
      <c r="Q33" s="109">
        <f t="shared" si="8"/>
        <v>0</v>
      </c>
      <c r="R33" s="109" t="str">
        <f t="shared" si="9"/>
        <v/>
      </c>
      <c r="S33" s="110"/>
      <c r="T33" s="109" t="str">
        <f t="shared" si="10"/>
        <v/>
      </c>
      <c r="U33" s="111" t="str">
        <f t="shared" si="11"/>
        <v/>
      </c>
      <c r="V33" s="109" t="str">
        <f t="shared" si="12"/>
        <v/>
      </c>
      <c r="W33" s="110"/>
      <c r="X33" s="110"/>
      <c r="Y33" s="112" t="str">
        <f t="shared" si="13"/>
        <v/>
      </c>
      <c r="Z33" s="109" t="str">
        <f t="shared" si="14"/>
        <v/>
      </c>
      <c r="AA33" s="954"/>
      <c r="AB33" s="954"/>
    </row>
    <row r="34" spans="1:28" s="16" customFormat="1" x14ac:dyDescent="0.25">
      <c r="A34" s="493"/>
      <c r="B34" s="493"/>
      <c r="C34" s="493"/>
      <c r="D34" s="493"/>
      <c r="E34" s="954"/>
      <c r="F34" s="108"/>
      <c r="G34" s="108"/>
      <c r="H34" s="108"/>
      <c r="I34" s="109">
        <f t="shared" si="4"/>
        <v>0</v>
      </c>
      <c r="J34" s="108"/>
      <c r="K34" s="109">
        <f t="shared" si="5"/>
        <v>0</v>
      </c>
      <c r="L34" s="108"/>
      <c r="M34" s="109">
        <f t="shared" si="6"/>
        <v>0</v>
      </c>
      <c r="N34" s="108"/>
      <c r="O34" s="109">
        <f t="shared" si="7"/>
        <v>0</v>
      </c>
      <c r="P34" s="108"/>
      <c r="Q34" s="109">
        <f t="shared" si="8"/>
        <v>0</v>
      </c>
      <c r="R34" s="109" t="str">
        <f t="shared" si="9"/>
        <v/>
      </c>
      <c r="S34" s="110"/>
      <c r="T34" s="109" t="str">
        <f t="shared" si="10"/>
        <v/>
      </c>
      <c r="U34" s="111" t="str">
        <f t="shared" si="11"/>
        <v/>
      </c>
      <c r="V34" s="109" t="str">
        <f t="shared" si="12"/>
        <v/>
      </c>
      <c r="W34" s="110"/>
      <c r="X34" s="110"/>
      <c r="Y34" s="112" t="str">
        <f t="shared" si="13"/>
        <v/>
      </c>
      <c r="Z34" s="109" t="str">
        <f t="shared" si="14"/>
        <v/>
      </c>
      <c r="AA34" s="954"/>
      <c r="AB34" s="954"/>
    </row>
    <row r="35" spans="1:28" s="16" customFormat="1" x14ac:dyDescent="0.25">
      <c r="A35" s="493"/>
      <c r="B35" s="493"/>
      <c r="C35" s="493"/>
      <c r="D35" s="493"/>
      <c r="E35" s="954"/>
      <c r="F35" s="108"/>
      <c r="G35" s="108"/>
      <c r="H35" s="108"/>
      <c r="I35" s="109">
        <f t="shared" si="4"/>
        <v>0</v>
      </c>
      <c r="J35" s="108"/>
      <c r="K35" s="109">
        <f t="shared" si="5"/>
        <v>0</v>
      </c>
      <c r="L35" s="108"/>
      <c r="M35" s="109">
        <f t="shared" si="6"/>
        <v>0</v>
      </c>
      <c r="N35" s="108"/>
      <c r="O35" s="109">
        <f t="shared" si="7"/>
        <v>0</v>
      </c>
      <c r="P35" s="108"/>
      <c r="Q35" s="109">
        <f t="shared" si="8"/>
        <v>0</v>
      </c>
      <c r="R35" s="109" t="str">
        <f t="shared" si="9"/>
        <v/>
      </c>
      <c r="S35" s="110"/>
      <c r="T35" s="109" t="str">
        <f t="shared" si="10"/>
        <v/>
      </c>
      <c r="U35" s="111" t="str">
        <f t="shared" si="11"/>
        <v/>
      </c>
      <c r="V35" s="109" t="str">
        <f t="shared" si="12"/>
        <v/>
      </c>
      <c r="W35" s="110"/>
      <c r="X35" s="110"/>
      <c r="Y35" s="112" t="str">
        <f t="shared" si="13"/>
        <v/>
      </c>
      <c r="Z35" s="109" t="str">
        <f t="shared" si="14"/>
        <v/>
      </c>
      <c r="AA35" s="954"/>
      <c r="AB35" s="954"/>
    </row>
    <row r="36" spans="1:28" s="16" customFormat="1" x14ac:dyDescent="0.25">
      <c r="A36" s="493"/>
      <c r="B36" s="493"/>
      <c r="C36" s="493"/>
      <c r="D36" s="493"/>
      <c r="E36" s="954"/>
      <c r="F36" s="108"/>
      <c r="G36" s="108"/>
      <c r="H36" s="108"/>
      <c r="I36" s="109">
        <f t="shared" si="4"/>
        <v>0</v>
      </c>
      <c r="J36" s="108"/>
      <c r="K36" s="109">
        <f t="shared" si="5"/>
        <v>0</v>
      </c>
      <c r="L36" s="108"/>
      <c r="M36" s="109">
        <f t="shared" si="6"/>
        <v>0</v>
      </c>
      <c r="N36" s="108"/>
      <c r="O36" s="109">
        <f t="shared" si="7"/>
        <v>0</v>
      </c>
      <c r="P36" s="108"/>
      <c r="Q36" s="109">
        <f t="shared" si="8"/>
        <v>0</v>
      </c>
      <c r="R36" s="109" t="str">
        <f t="shared" si="9"/>
        <v/>
      </c>
      <c r="S36" s="110"/>
      <c r="T36" s="109" t="str">
        <f t="shared" si="10"/>
        <v/>
      </c>
      <c r="U36" s="111" t="str">
        <f t="shared" si="11"/>
        <v/>
      </c>
      <c r="V36" s="109" t="str">
        <f t="shared" si="12"/>
        <v/>
      </c>
      <c r="W36" s="110"/>
      <c r="X36" s="110"/>
      <c r="Y36" s="112" t="str">
        <f t="shared" si="13"/>
        <v/>
      </c>
      <c r="Z36" s="109" t="str">
        <f t="shared" si="14"/>
        <v/>
      </c>
      <c r="AA36" s="954"/>
      <c r="AB36" s="954"/>
    </row>
    <row r="37" spans="1:28" s="16" customFormat="1" x14ac:dyDescent="0.25">
      <c r="A37" s="493"/>
      <c r="B37" s="493"/>
      <c r="C37" s="493"/>
      <c r="D37" s="493"/>
      <c r="E37" s="954"/>
      <c r="F37" s="108"/>
      <c r="G37" s="108"/>
      <c r="H37" s="108"/>
      <c r="I37" s="109">
        <f t="shared" si="4"/>
        <v>0</v>
      </c>
      <c r="J37" s="108"/>
      <c r="K37" s="109">
        <f t="shared" si="5"/>
        <v>0</v>
      </c>
      <c r="L37" s="108"/>
      <c r="M37" s="109">
        <f t="shared" si="6"/>
        <v>0</v>
      </c>
      <c r="N37" s="108"/>
      <c r="O37" s="109">
        <f t="shared" si="7"/>
        <v>0</v>
      </c>
      <c r="P37" s="108"/>
      <c r="Q37" s="109">
        <f t="shared" si="8"/>
        <v>0</v>
      </c>
      <c r="R37" s="109" t="str">
        <f t="shared" si="9"/>
        <v/>
      </c>
      <c r="S37" s="110"/>
      <c r="T37" s="109" t="str">
        <f t="shared" si="10"/>
        <v/>
      </c>
      <c r="U37" s="111" t="str">
        <f t="shared" si="11"/>
        <v/>
      </c>
      <c r="V37" s="109" t="str">
        <f t="shared" si="12"/>
        <v/>
      </c>
      <c r="W37" s="110"/>
      <c r="X37" s="110"/>
      <c r="Y37" s="112" t="str">
        <f t="shared" si="13"/>
        <v/>
      </c>
      <c r="Z37" s="109" t="str">
        <f t="shared" si="14"/>
        <v/>
      </c>
      <c r="AA37" s="954"/>
      <c r="AB37" s="954"/>
    </row>
    <row r="38" spans="1:28" s="16" customFormat="1" x14ac:dyDescent="0.25">
      <c r="A38" s="493"/>
      <c r="B38" s="493"/>
      <c r="C38" s="493"/>
      <c r="D38" s="493"/>
      <c r="E38" s="954"/>
      <c r="F38" s="108"/>
      <c r="G38" s="108"/>
      <c r="H38" s="108"/>
      <c r="I38" s="109">
        <f t="shared" si="4"/>
        <v>0</v>
      </c>
      <c r="J38" s="108"/>
      <c r="K38" s="109">
        <f t="shared" si="5"/>
        <v>0</v>
      </c>
      <c r="L38" s="108"/>
      <c r="M38" s="109">
        <f t="shared" si="6"/>
        <v>0</v>
      </c>
      <c r="N38" s="108"/>
      <c r="O38" s="109">
        <f t="shared" si="7"/>
        <v>0</v>
      </c>
      <c r="P38" s="108"/>
      <c r="Q38" s="109">
        <f t="shared" si="8"/>
        <v>0</v>
      </c>
      <c r="R38" s="109" t="str">
        <f t="shared" si="9"/>
        <v/>
      </c>
      <c r="S38" s="110"/>
      <c r="T38" s="109" t="str">
        <f t="shared" si="10"/>
        <v/>
      </c>
      <c r="U38" s="111" t="str">
        <f t="shared" si="11"/>
        <v/>
      </c>
      <c r="V38" s="109" t="str">
        <f t="shared" si="12"/>
        <v/>
      </c>
      <c r="W38" s="110"/>
      <c r="X38" s="110"/>
      <c r="Y38" s="112" t="str">
        <f t="shared" si="13"/>
        <v/>
      </c>
      <c r="Z38" s="109" t="str">
        <f t="shared" si="14"/>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i098o/2TYRQ5WHES/pZXAuI1m6ocxnoWmolxYPnRR54JGYu/AEfYXHVpUYIJRpNdS2dibwdIVwV5LsKHUVwNQQ==" saltValue="/vKo630IyeRDE3cB35mjX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8D5531EB-46DB-4F11-B13C-A8765F7860B7}">
      <formula1>"x,X"</formula1>
    </dataValidation>
  </dataValidations>
  <hyperlinks>
    <hyperlink ref="B13" location="'Capacity Plan'!A1" display="Capacity Plan" xr:uid="{330ADDBE-A945-4A44-80A1-083B4D6051ED}"/>
    <hyperlink ref="B10:B12" location="'Run @ Rate Summary Data'!A1" display="Run @ Rate Summary Data" xr:uid="{9DF1B677-FDBF-4ABD-B7FD-F5B0501CB115}"/>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3AE40D-8427-4475-9AEF-6455351FEE76}">
  <sheetPr codeName="Sheet19">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Plan'!$D$33="","",'Capacity Plan'!$D$33)</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3" t="s">
        <v>291</v>
      </c>
      <c r="C10" s="493"/>
      <c r="D10" s="493"/>
      <c r="E10" s="493"/>
      <c r="F10" s="954"/>
      <c r="G10" s="493"/>
      <c r="H10" s="960"/>
      <c r="I10" s="960"/>
      <c r="J10" s="1406" t="s">
        <v>100</v>
      </c>
      <c r="K10" s="1407"/>
      <c r="L10" s="1407"/>
      <c r="M10" s="1407"/>
      <c r="N10" s="1407"/>
      <c r="O10" s="1407"/>
      <c r="P10" s="1408"/>
      <c r="Q10" s="960"/>
      <c r="R10" s="969" t="str">
        <f>IFERROR(IF(F15="","",'Capacity Plan'!L33/'Capacity Plan'!M33),"")</f>
        <v/>
      </c>
      <c r="S10" s="970" t="str">
        <f>IFERROR(IF(F15="","",3600/S11),"")</f>
        <v/>
      </c>
      <c r="T10" s="971" t="str">
        <f>IFERROR(IF(F15="","",R10-S10),"")</f>
        <v/>
      </c>
      <c r="U10" s="493"/>
      <c r="V10" s="1405"/>
      <c r="W10" s="1405"/>
      <c r="X10" s="1405"/>
      <c r="Y10" s="1405"/>
      <c r="Z10" s="1405"/>
      <c r="AA10" s="986"/>
      <c r="AB10" s="986"/>
    </row>
    <row r="11" spans="1:28" x14ac:dyDescent="0.25">
      <c r="A11" s="493"/>
      <c r="B11" s="1413"/>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3"/>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6" si="0">IF(H15="x",(G15-F15)*1440,0)</f>
        <v>0</v>
      </c>
      <c r="J15" s="108"/>
      <c r="K15" s="109">
        <f t="shared" ref="K15:K16" si="1">IF(J15="x",(G15-F15)*1440,0)</f>
        <v>0</v>
      </c>
      <c r="L15" s="108"/>
      <c r="M15" s="109">
        <f t="shared" ref="M15:M16" si="2">IF(L15="x",(G15-F15)*1440,0)</f>
        <v>0</v>
      </c>
      <c r="N15" s="108"/>
      <c r="O15" s="109">
        <f t="shared" ref="O15:O16"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IF(P16="x",(G16-F16)*1440,0)</f>
        <v>0</v>
      </c>
      <c r="R16" s="109" t="str">
        <f>IF(ISBLANK(F16),"",IF(G16&gt;=F16,(G16-F16)*1440,(1+G16-F16)*1440))</f>
        <v/>
      </c>
      <c r="S16" s="110"/>
      <c r="T16" s="109" t="str">
        <f>IFERROR(IF(S16="","",((S16/R16))*60),"")</f>
        <v/>
      </c>
      <c r="U16" s="111" t="str">
        <f>IF(S16="","",S16-(W16+X16))</f>
        <v/>
      </c>
      <c r="V16" s="109" t="str">
        <f>IFERROR(IF(S16="","",((U16/S16))*T16),"")</f>
        <v/>
      </c>
      <c r="W16" s="110"/>
      <c r="X16" s="110"/>
      <c r="Y16" s="112" t="str">
        <f>IFERROR(IF(S16="","",X16/S16),"")</f>
        <v/>
      </c>
      <c r="Z16" s="109" t="str">
        <f>IFERROR(IF(S16="","",(1-(Y16/1000000))*T16),"")</f>
        <v/>
      </c>
      <c r="AA16" s="954"/>
      <c r="AB16" s="954"/>
    </row>
    <row r="17" spans="1:28" s="16" customFormat="1" ht="12.75" x14ac:dyDescent="0.2">
      <c r="A17" s="962"/>
      <c r="B17" s="962"/>
      <c r="C17" s="962"/>
      <c r="D17" s="962"/>
      <c r="E17" s="965"/>
      <c r="F17" s="108"/>
      <c r="G17" s="108"/>
      <c r="H17" s="108"/>
      <c r="I17" s="109">
        <f>IF(H17="x",(G17-F17)*1440,0)</f>
        <v>0</v>
      </c>
      <c r="J17" s="108"/>
      <c r="K17" s="109">
        <f>IF(J17="x",(G17-F17)*1440,0)</f>
        <v>0</v>
      </c>
      <c r="L17" s="108"/>
      <c r="M17" s="109">
        <f>IF(L17="x",(G17-F17)*1440,0)</f>
        <v>0</v>
      </c>
      <c r="N17" s="108"/>
      <c r="O17" s="109">
        <f>IF(N17="x",(G17-F17)*1440,0)</f>
        <v>0</v>
      </c>
      <c r="P17" s="108"/>
      <c r="Q17" s="109">
        <f>IF(P17="x",(G17-F17)*1440,0)</f>
        <v>0</v>
      </c>
      <c r="R17" s="109" t="str">
        <f>IF(ISBLANK(F17),"",IF(G17&gt;=F17,(G17-F17)*1440,(1+G17-F17)*1440))</f>
        <v/>
      </c>
      <c r="S17" s="110"/>
      <c r="T17" s="109" t="str">
        <f>IFERROR(IF(S17="","",((S17/R17))*60),"")</f>
        <v/>
      </c>
      <c r="U17" s="111" t="str">
        <f>IF(S17="","",S17-(W17+X17))</f>
        <v/>
      </c>
      <c r="V17" s="109" t="str">
        <f>IFERROR(IF(S17="","",((U17/S17))*T17),"")</f>
        <v/>
      </c>
      <c r="W17" s="110"/>
      <c r="X17" s="110"/>
      <c r="Y17" s="112" t="str">
        <f>IFERROR(IF(S17="","",X17/S17),"")</f>
        <v/>
      </c>
      <c r="Z17" s="109" t="str">
        <f>IFERROR(IF(S17="","",(1-(Y17/1000000))*T17),"")</f>
        <v/>
      </c>
      <c r="AA17" s="954"/>
      <c r="AB17" s="954"/>
    </row>
    <row r="18" spans="1:28" s="16" customFormat="1" x14ac:dyDescent="0.25">
      <c r="A18" s="963"/>
      <c r="B18" s="964"/>
      <c r="C18" s="965"/>
      <c r="D18" s="965" t="s">
        <v>120</v>
      </c>
      <c r="E18" s="953"/>
      <c r="F18" s="108"/>
      <c r="G18" s="108"/>
      <c r="H18" s="108"/>
      <c r="I18" s="109">
        <f>IF(H18="x",(G18-F18)*1440,0)</f>
        <v>0</v>
      </c>
      <c r="J18" s="108"/>
      <c r="K18" s="109">
        <f>IF(J18="x",(G18-F18)*1440,0)</f>
        <v>0</v>
      </c>
      <c r="L18" s="108"/>
      <c r="M18" s="109">
        <f>IF(L18="x",(G18-F18)*1440,0)</f>
        <v>0</v>
      </c>
      <c r="N18" s="108"/>
      <c r="O18" s="109">
        <f>IF(N18="x",(G18-F18)*1440,0)</f>
        <v>0</v>
      </c>
      <c r="P18" s="108"/>
      <c r="Q18" s="109">
        <f>IF(P18="x",(G18-F18)*1440,0)</f>
        <v>0</v>
      </c>
      <c r="R18" s="109" t="str">
        <f>IF(ISBLANK(F18),"",IF(G18&gt;=F18,(G18-F18)*1440,(1+G18-F18)*1440))</f>
        <v/>
      </c>
      <c r="S18" s="110"/>
      <c r="T18" s="109" t="str">
        <f>IFERROR(IF(S18="","",((S18/R18))*60),"")</f>
        <v/>
      </c>
      <c r="U18" s="111" t="str">
        <f>IF(S18="","",S18-(W18+X18))</f>
        <v/>
      </c>
      <c r="V18" s="109" t="str">
        <f>IFERROR(IF(S18="","",((U18/S18))*T18),"")</f>
        <v/>
      </c>
      <c r="W18" s="110"/>
      <c r="X18" s="110"/>
      <c r="Y18" s="112" t="str">
        <f>IFERROR(IF(S18="","",X18/S18),"")</f>
        <v/>
      </c>
      <c r="Z18" s="109" t="str">
        <f>IFERROR(IF(S18="","",(1-(Y18/1000000))*T18),"")</f>
        <v/>
      </c>
      <c r="AA18" s="954"/>
      <c r="AB18" s="954"/>
    </row>
    <row r="19" spans="1:28" s="16" customFormat="1" x14ac:dyDescent="0.25">
      <c r="A19" s="114" t="s">
        <v>114</v>
      </c>
      <c r="B19" s="113" t="s">
        <v>121</v>
      </c>
      <c r="C19" s="115"/>
      <c r="D19" s="116">
        <f>I39</f>
        <v>0</v>
      </c>
      <c r="E19" s="953"/>
      <c r="F19" s="108"/>
      <c r="G19" s="108"/>
      <c r="H19" s="108"/>
      <c r="I19" s="109">
        <f t="shared" ref="I19:I38" si="4">IF(H19="x",(G19-F19)*1440,0)</f>
        <v>0</v>
      </c>
      <c r="J19" s="108"/>
      <c r="K19" s="109">
        <f t="shared" ref="K19:K38" si="5">IF(J19="x",(G19-F19)*1440,0)</f>
        <v>0</v>
      </c>
      <c r="L19" s="108"/>
      <c r="M19" s="109">
        <f t="shared" ref="M19:M38" si="6">IF(L19="x",(G19-F19)*1440,0)</f>
        <v>0</v>
      </c>
      <c r="N19" s="108"/>
      <c r="O19" s="109">
        <f t="shared" ref="O19:O38" si="7">IF(N19="x",(G19-F19)*1440,0)</f>
        <v>0</v>
      </c>
      <c r="P19" s="108"/>
      <c r="Q19" s="109">
        <f t="shared" ref="Q19:Q38" si="8">IF(P19="x",(G19-F19)*1440,0)</f>
        <v>0</v>
      </c>
      <c r="R19" s="109" t="str">
        <f t="shared" ref="R19:R38" si="9">IF(ISBLANK(F19),"",IF(G19&gt;=F19,(G19-F19)*1440,(1+G19-F19)*1440))</f>
        <v/>
      </c>
      <c r="S19" s="110"/>
      <c r="T19" s="109" t="str">
        <f t="shared" ref="T19:T38" si="10">IFERROR(IF(S19="","",((S19/R19))*60),"")</f>
        <v/>
      </c>
      <c r="U19" s="111" t="str">
        <f t="shared" ref="U19:U38" si="11">IF(S19="","",S19-(W19+X19))</f>
        <v/>
      </c>
      <c r="V19" s="109" t="str">
        <f t="shared" ref="V19:V38" si="12">IFERROR(IF(S19="","",((U19/S19))*T19),"")</f>
        <v/>
      </c>
      <c r="W19" s="110"/>
      <c r="X19" s="110"/>
      <c r="Y19" s="112" t="str">
        <f t="shared" ref="Y19:Y38" si="13">IFERROR(IF(S19="","",X19/S19),"")</f>
        <v/>
      </c>
      <c r="Z19" s="109" t="str">
        <f t="shared" ref="Z19:Z38" si="14">IFERROR(IF(S19="","",(1-(Y19/1000000))*T19),"")</f>
        <v/>
      </c>
      <c r="AA19" s="954"/>
      <c r="AB19" s="954"/>
    </row>
    <row r="20" spans="1:28" s="16" customFormat="1" x14ac:dyDescent="0.25">
      <c r="A20" s="114" t="s">
        <v>115</v>
      </c>
      <c r="B20" s="115" t="s">
        <v>122</v>
      </c>
      <c r="C20" s="115"/>
      <c r="D20" s="116">
        <f>K39</f>
        <v>0</v>
      </c>
      <c r="E20" s="953"/>
      <c r="F20" s="108"/>
      <c r="G20" s="108"/>
      <c r="H20" s="108"/>
      <c r="I20" s="109">
        <f t="shared" si="4"/>
        <v>0</v>
      </c>
      <c r="J20" s="108"/>
      <c r="K20" s="109">
        <f t="shared" si="5"/>
        <v>0</v>
      </c>
      <c r="L20" s="108"/>
      <c r="M20" s="109">
        <f t="shared" si="6"/>
        <v>0</v>
      </c>
      <c r="N20" s="108"/>
      <c r="O20" s="109">
        <f t="shared" si="7"/>
        <v>0</v>
      </c>
      <c r="P20" s="108"/>
      <c r="Q20" s="109">
        <f t="shared" si="8"/>
        <v>0</v>
      </c>
      <c r="R20" s="109" t="str">
        <f t="shared" si="9"/>
        <v/>
      </c>
      <c r="S20" s="110"/>
      <c r="T20" s="109" t="str">
        <f t="shared" si="10"/>
        <v/>
      </c>
      <c r="U20" s="111" t="str">
        <f t="shared" si="11"/>
        <v/>
      </c>
      <c r="V20" s="109" t="str">
        <f t="shared" si="12"/>
        <v/>
      </c>
      <c r="W20" s="110"/>
      <c r="X20" s="110"/>
      <c r="Y20" s="112" t="str">
        <f t="shared" si="13"/>
        <v/>
      </c>
      <c r="Z20" s="109" t="str">
        <f t="shared" si="14"/>
        <v/>
      </c>
      <c r="AA20" s="954"/>
      <c r="AB20" s="954"/>
    </row>
    <row r="21" spans="1:28" s="16" customFormat="1" x14ac:dyDescent="0.25">
      <c r="A21" s="114" t="s">
        <v>116</v>
      </c>
      <c r="B21" s="115" t="s">
        <v>123</v>
      </c>
      <c r="C21" s="115"/>
      <c r="D21" s="116">
        <f>M39</f>
        <v>0</v>
      </c>
      <c r="E21" s="953"/>
      <c r="F21" s="108"/>
      <c r="G21" s="108"/>
      <c r="H21" s="108"/>
      <c r="I21" s="109">
        <f t="shared" si="4"/>
        <v>0</v>
      </c>
      <c r="J21" s="108"/>
      <c r="K21" s="109">
        <f t="shared" si="5"/>
        <v>0</v>
      </c>
      <c r="L21" s="108"/>
      <c r="M21" s="109">
        <f t="shared" si="6"/>
        <v>0</v>
      </c>
      <c r="N21" s="108"/>
      <c r="O21" s="109">
        <f t="shared" si="7"/>
        <v>0</v>
      </c>
      <c r="P21" s="108"/>
      <c r="Q21" s="109">
        <f t="shared" si="8"/>
        <v>0</v>
      </c>
      <c r="R21" s="109" t="str">
        <f t="shared" si="9"/>
        <v/>
      </c>
      <c r="S21" s="110"/>
      <c r="T21" s="109" t="str">
        <f t="shared" si="10"/>
        <v/>
      </c>
      <c r="U21" s="111" t="str">
        <f t="shared" si="11"/>
        <v/>
      </c>
      <c r="V21" s="109" t="str">
        <f t="shared" si="12"/>
        <v/>
      </c>
      <c r="W21" s="110"/>
      <c r="X21" s="110"/>
      <c r="Y21" s="112" t="str">
        <f t="shared" si="13"/>
        <v/>
      </c>
      <c r="Z21" s="109" t="str">
        <f t="shared" si="14"/>
        <v/>
      </c>
      <c r="AA21" s="954"/>
      <c r="AB21" s="954"/>
    </row>
    <row r="22" spans="1:28" s="16" customFormat="1" x14ac:dyDescent="0.25">
      <c r="A22" s="114" t="s">
        <v>117</v>
      </c>
      <c r="B22" s="115" t="s">
        <v>124</v>
      </c>
      <c r="C22" s="115"/>
      <c r="D22" s="116">
        <f>O39</f>
        <v>0</v>
      </c>
      <c r="E22" s="954"/>
      <c r="F22" s="108"/>
      <c r="G22" s="108"/>
      <c r="H22" s="108"/>
      <c r="I22" s="109">
        <f t="shared" si="4"/>
        <v>0</v>
      </c>
      <c r="J22" s="108"/>
      <c r="K22" s="109">
        <f t="shared" si="5"/>
        <v>0</v>
      </c>
      <c r="L22" s="108"/>
      <c r="M22" s="109">
        <f t="shared" si="6"/>
        <v>0</v>
      </c>
      <c r="N22" s="108"/>
      <c r="O22" s="109">
        <f t="shared" si="7"/>
        <v>0</v>
      </c>
      <c r="P22" s="108"/>
      <c r="Q22" s="109">
        <f t="shared" si="8"/>
        <v>0</v>
      </c>
      <c r="R22" s="109" t="str">
        <f t="shared" si="9"/>
        <v/>
      </c>
      <c r="S22" s="110"/>
      <c r="T22" s="109" t="str">
        <f t="shared" si="10"/>
        <v/>
      </c>
      <c r="U22" s="111" t="str">
        <f t="shared" si="11"/>
        <v/>
      </c>
      <c r="V22" s="109" t="str">
        <f t="shared" si="12"/>
        <v/>
      </c>
      <c r="W22" s="110"/>
      <c r="X22" s="110"/>
      <c r="Y22" s="112" t="str">
        <f t="shared" si="13"/>
        <v/>
      </c>
      <c r="Z22" s="109" t="str">
        <f t="shared" si="14"/>
        <v/>
      </c>
      <c r="AA22" s="954"/>
      <c r="AB22" s="954"/>
    </row>
    <row r="23" spans="1:28" s="16" customFormat="1" x14ac:dyDescent="0.25">
      <c r="A23" s="114" t="s">
        <v>118</v>
      </c>
      <c r="B23" s="115" t="s">
        <v>125</v>
      </c>
      <c r="C23" s="103"/>
      <c r="D23" s="117">
        <f>Q39</f>
        <v>0</v>
      </c>
      <c r="E23" s="954"/>
      <c r="F23" s="108"/>
      <c r="G23" s="108"/>
      <c r="H23" s="108"/>
      <c r="I23" s="109">
        <f t="shared" si="4"/>
        <v>0</v>
      </c>
      <c r="J23" s="108"/>
      <c r="K23" s="109">
        <f t="shared" si="5"/>
        <v>0</v>
      </c>
      <c r="L23" s="108"/>
      <c r="M23" s="109">
        <f t="shared" si="6"/>
        <v>0</v>
      </c>
      <c r="N23" s="108"/>
      <c r="O23" s="109">
        <f t="shared" si="7"/>
        <v>0</v>
      </c>
      <c r="P23" s="108"/>
      <c r="Q23" s="109">
        <f t="shared" si="8"/>
        <v>0</v>
      </c>
      <c r="R23" s="109" t="str">
        <f t="shared" si="9"/>
        <v/>
      </c>
      <c r="S23" s="110"/>
      <c r="T23" s="109" t="str">
        <f t="shared" si="10"/>
        <v/>
      </c>
      <c r="U23" s="111" t="str">
        <f t="shared" si="11"/>
        <v/>
      </c>
      <c r="V23" s="109" t="str">
        <f t="shared" si="12"/>
        <v/>
      </c>
      <c r="W23" s="110"/>
      <c r="X23" s="110"/>
      <c r="Y23" s="112" t="str">
        <f t="shared" si="13"/>
        <v/>
      </c>
      <c r="Z23" s="109" t="str">
        <f t="shared" si="14"/>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8"/>
        <v>0</v>
      </c>
      <c r="R24" s="109" t="str">
        <f t="shared" si="9"/>
        <v/>
      </c>
      <c r="S24" s="110"/>
      <c r="T24" s="109" t="str">
        <f t="shared" si="10"/>
        <v/>
      </c>
      <c r="U24" s="111" t="str">
        <f t="shared" si="11"/>
        <v/>
      </c>
      <c r="V24" s="109" t="str">
        <f t="shared" si="12"/>
        <v/>
      </c>
      <c r="W24" s="110"/>
      <c r="X24" s="110"/>
      <c r="Y24" s="112" t="str">
        <f t="shared" si="13"/>
        <v/>
      </c>
      <c r="Z24" s="109" t="str">
        <f t="shared" si="14"/>
        <v/>
      </c>
      <c r="AA24" s="954"/>
      <c r="AB24" s="954"/>
    </row>
    <row r="25" spans="1:28" s="16" customFormat="1" ht="12.75" x14ac:dyDescent="0.2">
      <c r="A25" s="954"/>
      <c r="B25" s="954"/>
      <c r="C25" s="954"/>
      <c r="D25" s="954"/>
      <c r="E25" s="954"/>
      <c r="F25" s="108"/>
      <c r="G25" s="108"/>
      <c r="H25" s="108"/>
      <c r="I25" s="109">
        <f t="shared" si="4"/>
        <v>0</v>
      </c>
      <c r="J25" s="108"/>
      <c r="K25" s="109">
        <f t="shared" si="5"/>
        <v>0</v>
      </c>
      <c r="L25" s="108"/>
      <c r="M25" s="109">
        <f t="shared" si="6"/>
        <v>0</v>
      </c>
      <c r="N25" s="108"/>
      <c r="O25" s="109">
        <f t="shared" si="7"/>
        <v>0</v>
      </c>
      <c r="P25" s="108"/>
      <c r="Q25" s="109">
        <f t="shared" si="8"/>
        <v>0</v>
      </c>
      <c r="R25" s="109" t="str">
        <f t="shared" si="9"/>
        <v/>
      </c>
      <c r="S25" s="110"/>
      <c r="T25" s="109" t="str">
        <f t="shared" si="10"/>
        <v/>
      </c>
      <c r="U25" s="111" t="str">
        <f t="shared" si="11"/>
        <v/>
      </c>
      <c r="V25" s="109" t="str">
        <f t="shared" si="12"/>
        <v/>
      </c>
      <c r="W25" s="110"/>
      <c r="X25" s="110"/>
      <c r="Y25" s="112" t="str">
        <f t="shared" si="13"/>
        <v/>
      </c>
      <c r="Z25" s="109" t="str">
        <f t="shared" si="14"/>
        <v/>
      </c>
      <c r="AA25" s="954"/>
      <c r="AB25" s="954"/>
    </row>
    <row r="26" spans="1:28" s="16" customFormat="1" x14ac:dyDescent="0.25">
      <c r="A26" s="493"/>
      <c r="B26" s="493"/>
      <c r="C26" s="493"/>
      <c r="D26" s="493"/>
      <c r="E26" s="954"/>
      <c r="F26" s="108"/>
      <c r="G26" s="108"/>
      <c r="H26" s="108"/>
      <c r="I26" s="109">
        <f t="shared" si="4"/>
        <v>0</v>
      </c>
      <c r="J26" s="108"/>
      <c r="K26" s="109">
        <f t="shared" si="5"/>
        <v>0</v>
      </c>
      <c r="L26" s="108"/>
      <c r="M26" s="109">
        <f t="shared" si="6"/>
        <v>0</v>
      </c>
      <c r="N26" s="108"/>
      <c r="O26" s="109">
        <f t="shared" si="7"/>
        <v>0</v>
      </c>
      <c r="P26" s="108"/>
      <c r="Q26" s="109">
        <f t="shared" si="8"/>
        <v>0</v>
      </c>
      <c r="R26" s="109" t="str">
        <f t="shared" si="9"/>
        <v/>
      </c>
      <c r="S26" s="110"/>
      <c r="T26" s="109" t="str">
        <f t="shared" si="10"/>
        <v/>
      </c>
      <c r="U26" s="111" t="str">
        <f t="shared" si="11"/>
        <v/>
      </c>
      <c r="V26" s="109" t="str">
        <f t="shared" si="12"/>
        <v/>
      </c>
      <c r="W26" s="110"/>
      <c r="X26" s="110"/>
      <c r="Y26" s="112" t="str">
        <f t="shared" si="13"/>
        <v/>
      </c>
      <c r="Z26" s="109" t="str">
        <f t="shared" si="14"/>
        <v/>
      </c>
      <c r="AA26" s="954"/>
      <c r="AB26" s="954"/>
    </row>
    <row r="27" spans="1:28" s="16" customFormat="1" x14ac:dyDescent="0.25">
      <c r="A27" s="493"/>
      <c r="B27" s="493"/>
      <c r="C27" s="493"/>
      <c r="D27" s="493"/>
      <c r="E27" s="954"/>
      <c r="F27" s="108"/>
      <c r="G27" s="108"/>
      <c r="H27" s="108"/>
      <c r="I27" s="109">
        <f t="shared" si="4"/>
        <v>0</v>
      </c>
      <c r="J27" s="108"/>
      <c r="K27" s="109">
        <f t="shared" si="5"/>
        <v>0</v>
      </c>
      <c r="L27" s="108"/>
      <c r="M27" s="109">
        <f t="shared" si="6"/>
        <v>0</v>
      </c>
      <c r="N27" s="108"/>
      <c r="O27" s="109">
        <f t="shared" si="7"/>
        <v>0</v>
      </c>
      <c r="P27" s="108"/>
      <c r="Q27" s="109">
        <f t="shared" si="8"/>
        <v>0</v>
      </c>
      <c r="R27" s="109" t="str">
        <f t="shared" si="9"/>
        <v/>
      </c>
      <c r="S27" s="110"/>
      <c r="T27" s="109" t="str">
        <f t="shared" si="10"/>
        <v/>
      </c>
      <c r="U27" s="111" t="str">
        <f t="shared" si="11"/>
        <v/>
      </c>
      <c r="V27" s="109" t="str">
        <f t="shared" si="12"/>
        <v/>
      </c>
      <c r="W27" s="110"/>
      <c r="X27" s="110"/>
      <c r="Y27" s="112" t="str">
        <f t="shared" si="13"/>
        <v/>
      </c>
      <c r="Z27" s="109" t="str">
        <f t="shared" si="14"/>
        <v/>
      </c>
      <c r="AA27" s="954"/>
      <c r="AB27" s="954"/>
    </row>
    <row r="28" spans="1:28" s="16" customFormat="1" x14ac:dyDescent="0.25">
      <c r="A28" s="493"/>
      <c r="B28" s="493"/>
      <c r="C28" s="493"/>
      <c r="D28" s="493"/>
      <c r="E28" s="954"/>
      <c r="F28" s="108"/>
      <c r="G28" s="108"/>
      <c r="H28" s="108"/>
      <c r="I28" s="109">
        <f t="shared" si="4"/>
        <v>0</v>
      </c>
      <c r="J28" s="108"/>
      <c r="K28" s="109">
        <f t="shared" si="5"/>
        <v>0</v>
      </c>
      <c r="L28" s="108"/>
      <c r="M28" s="109">
        <f t="shared" si="6"/>
        <v>0</v>
      </c>
      <c r="N28" s="108"/>
      <c r="O28" s="109">
        <f t="shared" si="7"/>
        <v>0</v>
      </c>
      <c r="P28" s="108"/>
      <c r="Q28" s="109">
        <f t="shared" si="8"/>
        <v>0</v>
      </c>
      <c r="R28" s="109" t="str">
        <f t="shared" si="9"/>
        <v/>
      </c>
      <c r="S28" s="110"/>
      <c r="T28" s="109" t="str">
        <f t="shared" si="10"/>
        <v/>
      </c>
      <c r="U28" s="111" t="str">
        <f t="shared" si="11"/>
        <v/>
      </c>
      <c r="V28" s="109" t="str">
        <f t="shared" si="12"/>
        <v/>
      </c>
      <c r="W28" s="110"/>
      <c r="X28" s="110"/>
      <c r="Y28" s="112" t="str">
        <f t="shared" si="13"/>
        <v/>
      </c>
      <c r="Z28" s="109" t="str">
        <f t="shared" si="14"/>
        <v/>
      </c>
      <c r="AA28" s="954"/>
      <c r="AB28" s="954"/>
    </row>
    <row r="29" spans="1:28" s="16" customFormat="1" x14ac:dyDescent="0.25">
      <c r="A29" s="493"/>
      <c r="B29" s="493"/>
      <c r="C29" s="493"/>
      <c r="D29" s="493"/>
      <c r="E29" s="954"/>
      <c r="F29" s="108"/>
      <c r="G29" s="108"/>
      <c r="H29" s="108"/>
      <c r="I29" s="109">
        <f t="shared" si="4"/>
        <v>0</v>
      </c>
      <c r="J29" s="108"/>
      <c r="K29" s="109">
        <f t="shared" si="5"/>
        <v>0</v>
      </c>
      <c r="L29" s="108"/>
      <c r="M29" s="109">
        <f t="shared" si="6"/>
        <v>0</v>
      </c>
      <c r="N29" s="108"/>
      <c r="O29" s="109">
        <f t="shared" si="7"/>
        <v>0</v>
      </c>
      <c r="P29" s="108"/>
      <c r="Q29" s="109">
        <f t="shared" si="8"/>
        <v>0</v>
      </c>
      <c r="R29" s="109" t="str">
        <f t="shared" si="9"/>
        <v/>
      </c>
      <c r="S29" s="110"/>
      <c r="T29" s="109" t="str">
        <f t="shared" si="10"/>
        <v/>
      </c>
      <c r="U29" s="111" t="str">
        <f t="shared" si="11"/>
        <v/>
      </c>
      <c r="V29" s="109" t="str">
        <f t="shared" si="12"/>
        <v/>
      </c>
      <c r="W29" s="110"/>
      <c r="X29" s="110"/>
      <c r="Y29" s="112" t="str">
        <f t="shared" si="13"/>
        <v/>
      </c>
      <c r="Z29" s="109" t="str">
        <f t="shared" si="14"/>
        <v/>
      </c>
      <c r="AA29" s="954"/>
      <c r="AB29" s="954"/>
    </row>
    <row r="30" spans="1:28" s="16" customFormat="1" x14ac:dyDescent="0.25">
      <c r="A30" s="493"/>
      <c r="B30" s="493"/>
      <c r="C30" s="493"/>
      <c r="D30" s="493"/>
      <c r="E30" s="954"/>
      <c r="F30" s="108"/>
      <c r="G30" s="108"/>
      <c r="H30" s="108"/>
      <c r="I30" s="109">
        <f t="shared" si="4"/>
        <v>0</v>
      </c>
      <c r="J30" s="108"/>
      <c r="K30" s="109">
        <f t="shared" si="5"/>
        <v>0</v>
      </c>
      <c r="L30" s="108"/>
      <c r="M30" s="109">
        <f t="shared" si="6"/>
        <v>0</v>
      </c>
      <c r="N30" s="108"/>
      <c r="O30" s="109">
        <f t="shared" si="7"/>
        <v>0</v>
      </c>
      <c r="P30" s="108"/>
      <c r="Q30" s="109">
        <f t="shared" si="8"/>
        <v>0</v>
      </c>
      <c r="R30" s="109" t="str">
        <f t="shared" si="9"/>
        <v/>
      </c>
      <c r="S30" s="110"/>
      <c r="T30" s="109" t="str">
        <f t="shared" si="10"/>
        <v/>
      </c>
      <c r="U30" s="111" t="str">
        <f t="shared" si="11"/>
        <v/>
      </c>
      <c r="V30" s="109" t="str">
        <f t="shared" si="12"/>
        <v/>
      </c>
      <c r="W30" s="110"/>
      <c r="X30" s="110"/>
      <c r="Y30" s="112" t="str">
        <f t="shared" si="13"/>
        <v/>
      </c>
      <c r="Z30" s="109" t="str">
        <f t="shared" si="14"/>
        <v/>
      </c>
      <c r="AA30" s="954"/>
      <c r="AB30" s="954"/>
    </row>
    <row r="31" spans="1:28" s="16" customFormat="1" x14ac:dyDescent="0.25">
      <c r="A31" s="493"/>
      <c r="B31" s="493"/>
      <c r="C31" s="493"/>
      <c r="D31" s="493"/>
      <c r="E31" s="954"/>
      <c r="F31" s="108"/>
      <c r="G31" s="108"/>
      <c r="H31" s="108"/>
      <c r="I31" s="109">
        <f t="shared" si="4"/>
        <v>0</v>
      </c>
      <c r="J31" s="108"/>
      <c r="K31" s="109">
        <f t="shared" si="5"/>
        <v>0</v>
      </c>
      <c r="L31" s="108"/>
      <c r="M31" s="109">
        <f t="shared" si="6"/>
        <v>0</v>
      </c>
      <c r="N31" s="108"/>
      <c r="O31" s="109">
        <f t="shared" si="7"/>
        <v>0</v>
      </c>
      <c r="P31" s="108"/>
      <c r="Q31" s="109">
        <f t="shared" si="8"/>
        <v>0</v>
      </c>
      <c r="R31" s="109" t="str">
        <f t="shared" si="9"/>
        <v/>
      </c>
      <c r="S31" s="110"/>
      <c r="T31" s="109" t="str">
        <f t="shared" si="10"/>
        <v/>
      </c>
      <c r="U31" s="111" t="str">
        <f t="shared" si="11"/>
        <v/>
      </c>
      <c r="V31" s="109" t="str">
        <f t="shared" si="12"/>
        <v/>
      </c>
      <c r="W31" s="110"/>
      <c r="X31" s="110"/>
      <c r="Y31" s="112" t="str">
        <f t="shared" si="13"/>
        <v/>
      </c>
      <c r="Z31" s="109" t="str">
        <f t="shared" si="14"/>
        <v/>
      </c>
      <c r="AA31" s="954"/>
      <c r="AB31" s="954"/>
    </row>
    <row r="32" spans="1:28" s="16" customFormat="1" x14ac:dyDescent="0.25">
      <c r="A32" s="493"/>
      <c r="B32" s="493"/>
      <c r="C32" s="493"/>
      <c r="D32" s="493"/>
      <c r="E32" s="954"/>
      <c r="F32" s="108"/>
      <c r="G32" s="108"/>
      <c r="H32" s="108"/>
      <c r="I32" s="109">
        <f t="shared" si="4"/>
        <v>0</v>
      </c>
      <c r="J32" s="108"/>
      <c r="K32" s="109">
        <f t="shared" si="5"/>
        <v>0</v>
      </c>
      <c r="L32" s="108"/>
      <c r="M32" s="109">
        <f t="shared" si="6"/>
        <v>0</v>
      </c>
      <c r="N32" s="108"/>
      <c r="O32" s="109">
        <f t="shared" si="7"/>
        <v>0</v>
      </c>
      <c r="P32" s="108"/>
      <c r="Q32" s="109">
        <f t="shared" si="8"/>
        <v>0</v>
      </c>
      <c r="R32" s="109" t="str">
        <f t="shared" si="9"/>
        <v/>
      </c>
      <c r="S32" s="110"/>
      <c r="T32" s="109" t="str">
        <f t="shared" si="10"/>
        <v/>
      </c>
      <c r="U32" s="111" t="str">
        <f t="shared" si="11"/>
        <v/>
      </c>
      <c r="V32" s="109" t="str">
        <f t="shared" si="12"/>
        <v/>
      </c>
      <c r="W32" s="110"/>
      <c r="X32" s="110"/>
      <c r="Y32" s="112" t="str">
        <f t="shared" si="13"/>
        <v/>
      </c>
      <c r="Z32" s="109" t="str">
        <f t="shared" si="14"/>
        <v/>
      </c>
      <c r="AA32" s="954"/>
      <c r="AB32" s="954"/>
    </row>
    <row r="33" spans="1:28" s="16" customFormat="1" x14ac:dyDescent="0.25">
      <c r="A33" s="493"/>
      <c r="B33" s="493"/>
      <c r="C33" s="493"/>
      <c r="D33" s="493"/>
      <c r="E33" s="954"/>
      <c r="F33" s="108"/>
      <c r="G33" s="108"/>
      <c r="H33" s="108"/>
      <c r="I33" s="109">
        <f t="shared" si="4"/>
        <v>0</v>
      </c>
      <c r="J33" s="108"/>
      <c r="K33" s="109">
        <f t="shared" si="5"/>
        <v>0</v>
      </c>
      <c r="L33" s="108"/>
      <c r="M33" s="109">
        <f t="shared" si="6"/>
        <v>0</v>
      </c>
      <c r="N33" s="108"/>
      <c r="O33" s="109">
        <f t="shared" si="7"/>
        <v>0</v>
      </c>
      <c r="P33" s="108"/>
      <c r="Q33" s="109">
        <f t="shared" si="8"/>
        <v>0</v>
      </c>
      <c r="R33" s="109" t="str">
        <f t="shared" si="9"/>
        <v/>
      </c>
      <c r="S33" s="110"/>
      <c r="T33" s="109" t="str">
        <f t="shared" si="10"/>
        <v/>
      </c>
      <c r="U33" s="111" t="str">
        <f t="shared" si="11"/>
        <v/>
      </c>
      <c r="V33" s="109" t="str">
        <f t="shared" si="12"/>
        <v/>
      </c>
      <c r="W33" s="110"/>
      <c r="X33" s="110"/>
      <c r="Y33" s="112" t="str">
        <f t="shared" si="13"/>
        <v/>
      </c>
      <c r="Z33" s="109" t="str">
        <f t="shared" si="14"/>
        <v/>
      </c>
      <c r="AA33" s="954"/>
      <c r="AB33" s="954"/>
    </row>
    <row r="34" spans="1:28" s="16" customFormat="1" x14ac:dyDescent="0.25">
      <c r="A34" s="493"/>
      <c r="B34" s="493"/>
      <c r="C34" s="493"/>
      <c r="D34" s="493"/>
      <c r="E34" s="954"/>
      <c r="F34" s="108"/>
      <c r="G34" s="108"/>
      <c r="H34" s="108"/>
      <c r="I34" s="109">
        <f t="shared" si="4"/>
        <v>0</v>
      </c>
      <c r="J34" s="108"/>
      <c r="K34" s="109">
        <f t="shared" si="5"/>
        <v>0</v>
      </c>
      <c r="L34" s="108"/>
      <c r="M34" s="109">
        <f t="shared" si="6"/>
        <v>0</v>
      </c>
      <c r="N34" s="108"/>
      <c r="O34" s="109">
        <f t="shared" si="7"/>
        <v>0</v>
      </c>
      <c r="P34" s="108"/>
      <c r="Q34" s="109">
        <f t="shared" si="8"/>
        <v>0</v>
      </c>
      <c r="R34" s="109" t="str">
        <f t="shared" si="9"/>
        <v/>
      </c>
      <c r="S34" s="110"/>
      <c r="T34" s="109" t="str">
        <f t="shared" si="10"/>
        <v/>
      </c>
      <c r="U34" s="111" t="str">
        <f t="shared" si="11"/>
        <v/>
      </c>
      <c r="V34" s="109" t="str">
        <f t="shared" si="12"/>
        <v/>
      </c>
      <c r="W34" s="110"/>
      <c r="X34" s="110"/>
      <c r="Y34" s="112" t="str">
        <f t="shared" si="13"/>
        <v/>
      </c>
      <c r="Z34" s="109" t="str">
        <f t="shared" si="14"/>
        <v/>
      </c>
      <c r="AA34" s="954"/>
      <c r="AB34" s="954"/>
    </row>
    <row r="35" spans="1:28" s="16" customFormat="1" x14ac:dyDescent="0.25">
      <c r="A35" s="493"/>
      <c r="B35" s="493"/>
      <c r="C35" s="493"/>
      <c r="D35" s="493"/>
      <c r="E35" s="954"/>
      <c r="F35" s="108"/>
      <c r="G35" s="108"/>
      <c r="H35" s="108"/>
      <c r="I35" s="109">
        <f t="shared" si="4"/>
        <v>0</v>
      </c>
      <c r="J35" s="108"/>
      <c r="K35" s="109">
        <f t="shared" si="5"/>
        <v>0</v>
      </c>
      <c r="L35" s="108"/>
      <c r="M35" s="109">
        <f t="shared" si="6"/>
        <v>0</v>
      </c>
      <c r="N35" s="108"/>
      <c r="O35" s="109">
        <f t="shared" si="7"/>
        <v>0</v>
      </c>
      <c r="P35" s="108"/>
      <c r="Q35" s="109">
        <f t="shared" si="8"/>
        <v>0</v>
      </c>
      <c r="R35" s="109" t="str">
        <f t="shared" si="9"/>
        <v/>
      </c>
      <c r="S35" s="110"/>
      <c r="T35" s="109" t="str">
        <f t="shared" si="10"/>
        <v/>
      </c>
      <c r="U35" s="111" t="str">
        <f t="shared" si="11"/>
        <v/>
      </c>
      <c r="V35" s="109" t="str">
        <f t="shared" si="12"/>
        <v/>
      </c>
      <c r="W35" s="110"/>
      <c r="X35" s="110"/>
      <c r="Y35" s="112" t="str">
        <f t="shared" si="13"/>
        <v/>
      </c>
      <c r="Z35" s="109" t="str">
        <f t="shared" si="14"/>
        <v/>
      </c>
      <c r="AA35" s="954"/>
      <c r="AB35" s="954"/>
    </row>
    <row r="36" spans="1:28" s="16" customFormat="1" x14ac:dyDescent="0.25">
      <c r="A36" s="493"/>
      <c r="B36" s="493"/>
      <c r="C36" s="493"/>
      <c r="D36" s="493"/>
      <c r="E36" s="954"/>
      <c r="F36" s="108"/>
      <c r="G36" s="108"/>
      <c r="H36" s="108"/>
      <c r="I36" s="109">
        <f t="shared" si="4"/>
        <v>0</v>
      </c>
      <c r="J36" s="108"/>
      <c r="K36" s="109">
        <f t="shared" si="5"/>
        <v>0</v>
      </c>
      <c r="L36" s="108"/>
      <c r="M36" s="109">
        <f t="shared" si="6"/>
        <v>0</v>
      </c>
      <c r="N36" s="108"/>
      <c r="O36" s="109">
        <f t="shared" si="7"/>
        <v>0</v>
      </c>
      <c r="P36" s="108"/>
      <c r="Q36" s="109">
        <f t="shared" si="8"/>
        <v>0</v>
      </c>
      <c r="R36" s="109" t="str">
        <f t="shared" si="9"/>
        <v/>
      </c>
      <c r="S36" s="110"/>
      <c r="T36" s="109" t="str">
        <f t="shared" si="10"/>
        <v/>
      </c>
      <c r="U36" s="111" t="str">
        <f t="shared" si="11"/>
        <v/>
      </c>
      <c r="V36" s="109" t="str">
        <f t="shared" si="12"/>
        <v/>
      </c>
      <c r="W36" s="110"/>
      <c r="X36" s="110"/>
      <c r="Y36" s="112" t="str">
        <f t="shared" si="13"/>
        <v/>
      </c>
      <c r="Z36" s="109" t="str">
        <f t="shared" si="14"/>
        <v/>
      </c>
      <c r="AA36" s="954"/>
      <c r="AB36" s="954"/>
    </row>
    <row r="37" spans="1:28" s="16" customFormat="1" x14ac:dyDescent="0.25">
      <c r="A37" s="493"/>
      <c r="B37" s="493"/>
      <c r="C37" s="493"/>
      <c r="D37" s="493"/>
      <c r="E37" s="954"/>
      <c r="F37" s="108"/>
      <c r="G37" s="108"/>
      <c r="H37" s="108"/>
      <c r="I37" s="109">
        <f t="shared" si="4"/>
        <v>0</v>
      </c>
      <c r="J37" s="108"/>
      <c r="K37" s="109">
        <f t="shared" si="5"/>
        <v>0</v>
      </c>
      <c r="L37" s="108"/>
      <c r="M37" s="109">
        <f t="shared" si="6"/>
        <v>0</v>
      </c>
      <c r="N37" s="108"/>
      <c r="O37" s="109">
        <f t="shared" si="7"/>
        <v>0</v>
      </c>
      <c r="P37" s="108"/>
      <c r="Q37" s="109">
        <f t="shared" si="8"/>
        <v>0</v>
      </c>
      <c r="R37" s="109" t="str">
        <f t="shared" si="9"/>
        <v/>
      </c>
      <c r="S37" s="110"/>
      <c r="T37" s="109" t="str">
        <f t="shared" si="10"/>
        <v/>
      </c>
      <c r="U37" s="111" t="str">
        <f t="shared" si="11"/>
        <v/>
      </c>
      <c r="V37" s="109" t="str">
        <f t="shared" si="12"/>
        <v/>
      </c>
      <c r="W37" s="110"/>
      <c r="X37" s="110"/>
      <c r="Y37" s="112" t="str">
        <f t="shared" si="13"/>
        <v/>
      </c>
      <c r="Z37" s="109" t="str">
        <f t="shared" si="14"/>
        <v/>
      </c>
      <c r="AA37" s="954"/>
      <c r="AB37" s="954"/>
    </row>
    <row r="38" spans="1:28" s="16" customFormat="1" x14ac:dyDescent="0.25">
      <c r="A38" s="493"/>
      <c r="B38" s="493"/>
      <c r="C38" s="493"/>
      <c r="D38" s="493"/>
      <c r="E38" s="954"/>
      <c r="F38" s="108"/>
      <c r="G38" s="108"/>
      <c r="H38" s="108"/>
      <c r="I38" s="109">
        <f t="shared" si="4"/>
        <v>0</v>
      </c>
      <c r="J38" s="108"/>
      <c r="K38" s="109">
        <f t="shared" si="5"/>
        <v>0</v>
      </c>
      <c r="L38" s="108"/>
      <c r="M38" s="109">
        <f t="shared" si="6"/>
        <v>0</v>
      </c>
      <c r="N38" s="108"/>
      <c r="O38" s="109">
        <f t="shared" si="7"/>
        <v>0</v>
      </c>
      <c r="P38" s="108"/>
      <c r="Q38" s="109">
        <f t="shared" si="8"/>
        <v>0</v>
      </c>
      <c r="R38" s="109" t="str">
        <f t="shared" si="9"/>
        <v/>
      </c>
      <c r="S38" s="110"/>
      <c r="T38" s="109" t="str">
        <f t="shared" si="10"/>
        <v/>
      </c>
      <c r="U38" s="111" t="str">
        <f t="shared" si="11"/>
        <v/>
      </c>
      <c r="V38" s="109" t="str">
        <f t="shared" si="12"/>
        <v/>
      </c>
      <c r="W38" s="110"/>
      <c r="X38" s="110"/>
      <c r="Y38" s="112" t="str">
        <f t="shared" si="13"/>
        <v/>
      </c>
      <c r="Z38" s="109" t="str">
        <f t="shared" si="14"/>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c/cjbCTIcATsmS6tFDFvsDqph6oaRr6bD9mk/iJt4ewYOOBZMp47UxISnv19TcJoeZ6t9P0EdIPD5yhOsENISw==" saltValue="Lvchd+DAoOEVGX99e+vUhA=="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C42E6978-40E3-4BE8-9889-18D8A7B6202D}">
      <formula1>"x,X"</formula1>
    </dataValidation>
  </dataValidations>
  <hyperlinks>
    <hyperlink ref="B13" location="'Capacity Plan'!A1" display="Capacity Plan" xr:uid="{9334978C-D2EF-4982-887A-E8BCF7401D17}"/>
    <hyperlink ref="B10:B12" location="'Run @ Rate Summary Data'!A1" display="Run @ Rate Summary Data" xr:uid="{B39E4E9D-0A00-4EF7-957C-2889896E220B}"/>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1FF71-F6F7-44B2-8CB4-B34595ED3F0F}">
  <sheetPr codeName="Sheet20">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Plan'!$D$34="","",'Capacity Plan'!$D$34)</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Plan'!L34/'Capacity Plan'!M34),"")</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6" si="0">IF(H15="x",(G15-F15)*1440,0)</f>
        <v>0</v>
      </c>
      <c r="J15" s="108"/>
      <c r="K15" s="109">
        <f t="shared" ref="K15:K16" si="1">IF(J15="x",(G15-F15)*1440,0)</f>
        <v>0</v>
      </c>
      <c r="L15" s="108"/>
      <c r="M15" s="109">
        <f t="shared" ref="M15:M16" si="2">IF(L15="x",(G15-F15)*1440,0)</f>
        <v>0</v>
      </c>
      <c r="N15" s="108"/>
      <c r="O15" s="109">
        <f t="shared" ref="O15:O16"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IF(P16="x",(G16-F16)*1440,0)</f>
        <v>0</v>
      </c>
      <c r="R16" s="109" t="str">
        <f>IF(ISBLANK(F16),"",IF(G16&gt;=F16,(G16-F16)*1440,(1+G16-F16)*1440))</f>
        <v/>
      </c>
      <c r="S16" s="110"/>
      <c r="T16" s="109" t="str">
        <f>IFERROR(IF(S16="","",((S16/R16))*60),"")</f>
        <v/>
      </c>
      <c r="U16" s="111" t="str">
        <f>IF(S16="","",S16-(W16+X16))</f>
        <v/>
      </c>
      <c r="V16" s="109" t="str">
        <f>IFERROR(IF(S16="","",((U16/S16))*T16),"")</f>
        <v/>
      </c>
      <c r="W16" s="110"/>
      <c r="X16" s="110"/>
      <c r="Y16" s="112" t="str">
        <f>IFERROR(IF(S16="","",X16/S16),"")</f>
        <v/>
      </c>
      <c r="Z16" s="109" t="str">
        <f>IFERROR(IF(S16="","",(1-(Y16/1000000))*T16),"")</f>
        <v/>
      </c>
      <c r="AA16" s="954"/>
      <c r="AB16" s="954"/>
    </row>
    <row r="17" spans="1:28" s="16" customFormat="1" ht="12.75" x14ac:dyDescent="0.2">
      <c r="A17" s="962"/>
      <c r="B17" s="962"/>
      <c r="C17" s="962"/>
      <c r="D17" s="962"/>
      <c r="E17" s="965"/>
      <c r="F17" s="108"/>
      <c r="G17" s="108"/>
      <c r="H17" s="108"/>
      <c r="I17" s="109">
        <f>IF(H17="x",(G17-F17)*1440,0)</f>
        <v>0</v>
      </c>
      <c r="J17" s="108"/>
      <c r="K17" s="109">
        <f>IF(J17="x",(G17-F17)*1440,0)</f>
        <v>0</v>
      </c>
      <c r="L17" s="108"/>
      <c r="M17" s="109">
        <f>IF(L17="x",(G17-F17)*1440,0)</f>
        <v>0</v>
      </c>
      <c r="N17" s="108"/>
      <c r="O17" s="109">
        <f>IF(N17="x",(G17-F17)*1440,0)</f>
        <v>0</v>
      </c>
      <c r="P17" s="108"/>
      <c r="Q17" s="109">
        <f>IF(P17="x",(G17-F17)*1440,0)</f>
        <v>0</v>
      </c>
      <c r="R17" s="109" t="str">
        <f>IF(ISBLANK(F17),"",IF(G17&gt;=F17,(G17-F17)*1440,(1+G17-F17)*1440))</f>
        <v/>
      </c>
      <c r="S17" s="110"/>
      <c r="T17" s="109" t="str">
        <f>IFERROR(IF(S17="","",((S17/R17))*60),"")</f>
        <v/>
      </c>
      <c r="U17" s="111" t="str">
        <f>IF(S17="","",S17-(W17+X17))</f>
        <v/>
      </c>
      <c r="V17" s="109" t="str">
        <f>IFERROR(IF(S17="","",((U17/S17))*T17),"")</f>
        <v/>
      </c>
      <c r="W17" s="110"/>
      <c r="X17" s="110"/>
      <c r="Y17" s="112" t="str">
        <f>IFERROR(IF(S17="","",X17/S17),"")</f>
        <v/>
      </c>
      <c r="Z17" s="109" t="str">
        <f>IFERROR(IF(S17="","",(1-(Y17/1000000))*T17),"")</f>
        <v/>
      </c>
      <c r="AA17" s="954"/>
      <c r="AB17" s="954"/>
    </row>
    <row r="18" spans="1:28" s="16" customFormat="1" x14ac:dyDescent="0.25">
      <c r="A18" s="963"/>
      <c r="B18" s="964"/>
      <c r="C18" s="965"/>
      <c r="D18" s="965" t="s">
        <v>120</v>
      </c>
      <c r="E18" s="953"/>
      <c r="F18" s="108"/>
      <c r="G18" s="108"/>
      <c r="H18" s="108"/>
      <c r="I18" s="109">
        <f>IF(H18="x",(G18-F18)*1440,0)</f>
        <v>0</v>
      </c>
      <c r="J18" s="108"/>
      <c r="K18" s="109">
        <f>IF(J18="x",(G18-F18)*1440,0)</f>
        <v>0</v>
      </c>
      <c r="L18" s="108"/>
      <c r="M18" s="109">
        <f>IF(L18="x",(G18-F18)*1440,0)</f>
        <v>0</v>
      </c>
      <c r="N18" s="108"/>
      <c r="O18" s="109">
        <f>IF(N18="x",(G18-F18)*1440,0)</f>
        <v>0</v>
      </c>
      <c r="P18" s="108"/>
      <c r="Q18" s="109">
        <f>IF(P18="x",(G18-F18)*1440,0)</f>
        <v>0</v>
      </c>
      <c r="R18" s="109" t="str">
        <f>IF(ISBLANK(F18),"",IF(G18&gt;=F18,(G18-F18)*1440,(1+G18-F18)*1440))</f>
        <v/>
      </c>
      <c r="S18" s="110"/>
      <c r="T18" s="109" t="str">
        <f>IFERROR(IF(S18="","",((S18/R18))*60),"")</f>
        <v/>
      </c>
      <c r="U18" s="111" t="str">
        <f>IF(S18="","",S18-(W18+X18))</f>
        <v/>
      </c>
      <c r="V18" s="109" t="str">
        <f>IFERROR(IF(S18="","",((U18/S18))*T18),"")</f>
        <v/>
      </c>
      <c r="W18" s="110"/>
      <c r="X18" s="110"/>
      <c r="Y18" s="112" t="str">
        <f>IFERROR(IF(S18="","",X18/S18),"")</f>
        <v/>
      </c>
      <c r="Z18" s="109" t="str">
        <f>IFERROR(IF(S18="","",(1-(Y18/1000000))*T18),"")</f>
        <v/>
      </c>
      <c r="AA18" s="954"/>
      <c r="AB18" s="954"/>
    </row>
    <row r="19" spans="1:28" s="16" customFormat="1" x14ac:dyDescent="0.25">
      <c r="A19" s="114" t="s">
        <v>114</v>
      </c>
      <c r="B19" s="113" t="s">
        <v>121</v>
      </c>
      <c r="C19" s="115"/>
      <c r="D19" s="116">
        <f>I39</f>
        <v>0</v>
      </c>
      <c r="E19" s="953"/>
      <c r="F19" s="108"/>
      <c r="G19" s="108"/>
      <c r="H19" s="108"/>
      <c r="I19" s="109">
        <f t="shared" ref="I19:I38" si="4">IF(H19="x",(G19-F19)*1440,0)</f>
        <v>0</v>
      </c>
      <c r="J19" s="108"/>
      <c r="K19" s="109">
        <f t="shared" ref="K19:K38" si="5">IF(J19="x",(G19-F19)*1440,0)</f>
        <v>0</v>
      </c>
      <c r="L19" s="108"/>
      <c r="M19" s="109">
        <f t="shared" ref="M19:M38" si="6">IF(L19="x",(G19-F19)*1440,0)</f>
        <v>0</v>
      </c>
      <c r="N19" s="108"/>
      <c r="O19" s="109">
        <f t="shared" ref="O19:O38" si="7">IF(N19="x",(G19-F19)*1440,0)</f>
        <v>0</v>
      </c>
      <c r="P19" s="108"/>
      <c r="Q19" s="109">
        <f t="shared" ref="Q19:Q38" si="8">IF(P19="x",(G19-F19)*1440,0)</f>
        <v>0</v>
      </c>
      <c r="R19" s="109" t="str">
        <f t="shared" ref="R19:R38" si="9">IF(ISBLANK(F19),"",IF(G19&gt;=F19,(G19-F19)*1440,(1+G19-F19)*1440))</f>
        <v/>
      </c>
      <c r="S19" s="110"/>
      <c r="T19" s="109" t="str">
        <f t="shared" ref="T19:T38" si="10">IFERROR(IF(S19="","",((S19/R19))*60),"")</f>
        <v/>
      </c>
      <c r="U19" s="111" t="str">
        <f t="shared" ref="U19:U38" si="11">IF(S19="","",S19-(W19+X19))</f>
        <v/>
      </c>
      <c r="V19" s="109" t="str">
        <f t="shared" ref="V19:V38" si="12">IFERROR(IF(S19="","",((U19/S19))*T19),"")</f>
        <v/>
      </c>
      <c r="W19" s="110"/>
      <c r="X19" s="110"/>
      <c r="Y19" s="112" t="str">
        <f t="shared" ref="Y19:Y38" si="13">IFERROR(IF(S19="","",X19/S19),"")</f>
        <v/>
      </c>
      <c r="Z19" s="109" t="str">
        <f t="shared" ref="Z19:Z38" si="14">IFERROR(IF(S19="","",(1-(Y19/1000000))*T19),"")</f>
        <v/>
      </c>
      <c r="AA19" s="954"/>
      <c r="AB19" s="954"/>
    </row>
    <row r="20" spans="1:28" s="16" customFormat="1" x14ac:dyDescent="0.25">
      <c r="A20" s="114" t="s">
        <v>115</v>
      </c>
      <c r="B20" s="115" t="s">
        <v>122</v>
      </c>
      <c r="C20" s="115"/>
      <c r="D20" s="116">
        <f>K39</f>
        <v>0</v>
      </c>
      <c r="E20" s="953"/>
      <c r="F20" s="108"/>
      <c r="G20" s="108"/>
      <c r="H20" s="108"/>
      <c r="I20" s="109">
        <f t="shared" si="4"/>
        <v>0</v>
      </c>
      <c r="J20" s="108"/>
      <c r="K20" s="109">
        <f t="shared" si="5"/>
        <v>0</v>
      </c>
      <c r="L20" s="108"/>
      <c r="M20" s="109">
        <f t="shared" si="6"/>
        <v>0</v>
      </c>
      <c r="N20" s="108"/>
      <c r="O20" s="109">
        <f t="shared" si="7"/>
        <v>0</v>
      </c>
      <c r="P20" s="108"/>
      <c r="Q20" s="109">
        <f t="shared" si="8"/>
        <v>0</v>
      </c>
      <c r="R20" s="109" t="str">
        <f t="shared" si="9"/>
        <v/>
      </c>
      <c r="S20" s="110"/>
      <c r="T20" s="109" t="str">
        <f t="shared" si="10"/>
        <v/>
      </c>
      <c r="U20" s="111" t="str">
        <f t="shared" si="11"/>
        <v/>
      </c>
      <c r="V20" s="109" t="str">
        <f t="shared" si="12"/>
        <v/>
      </c>
      <c r="W20" s="110"/>
      <c r="X20" s="110"/>
      <c r="Y20" s="112" t="str">
        <f t="shared" si="13"/>
        <v/>
      </c>
      <c r="Z20" s="109" t="str">
        <f t="shared" si="14"/>
        <v/>
      </c>
      <c r="AA20" s="954"/>
      <c r="AB20" s="954"/>
    </row>
    <row r="21" spans="1:28" s="16" customFormat="1" x14ac:dyDescent="0.25">
      <c r="A21" s="114" t="s">
        <v>116</v>
      </c>
      <c r="B21" s="115" t="s">
        <v>123</v>
      </c>
      <c r="C21" s="115"/>
      <c r="D21" s="116">
        <f>M39</f>
        <v>0</v>
      </c>
      <c r="E21" s="953"/>
      <c r="F21" s="108"/>
      <c r="G21" s="108"/>
      <c r="H21" s="108"/>
      <c r="I21" s="109">
        <f t="shared" si="4"/>
        <v>0</v>
      </c>
      <c r="J21" s="108"/>
      <c r="K21" s="109">
        <f t="shared" si="5"/>
        <v>0</v>
      </c>
      <c r="L21" s="108"/>
      <c r="M21" s="109">
        <f t="shared" si="6"/>
        <v>0</v>
      </c>
      <c r="N21" s="108"/>
      <c r="O21" s="109">
        <f t="shared" si="7"/>
        <v>0</v>
      </c>
      <c r="P21" s="108"/>
      <c r="Q21" s="109">
        <f t="shared" si="8"/>
        <v>0</v>
      </c>
      <c r="R21" s="109" t="str">
        <f t="shared" si="9"/>
        <v/>
      </c>
      <c r="S21" s="110"/>
      <c r="T21" s="109" t="str">
        <f t="shared" si="10"/>
        <v/>
      </c>
      <c r="U21" s="111" t="str">
        <f t="shared" si="11"/>
        <v/>
      </c>
      <c r="V21" s="109" t="str">
        <f t="shared" si="12"/>
        <v/>
      </c>
      <c r="W21" s="110"/>
      <c r="X21" s="110"/>
      <c r="Y21" s="112" t="str">
        <f t="shared" si="13"/>
        <v/>
      </c>
      <c r="Z21" s="109" t="str">
        <f t="shared" si="14"/>
        <v/>
      </c>
      <c r="AA21" s="954"/>
      <c r="AB21" s="954"/>
    </row>
    <row r="22" spans="1:28" s="16" customFormat="1" x14ac:dyDescent="0.25">
      <c r="A22" s="114" t="s">
        <v>117</v>
      </c>
      <c r="B22" s="115" t="s">
        <v>124</v>
      </c>
      <c r="C22" s="115"/>
      <c r="D22" s="116">
        <f>O39</f>
        <v>0</v>
      </c>
      <c r="E22" s="954"/>
      <c r="F22" s="108"/>
      <c r="G22" s="108"/>
      <c r="H22" s="108"/>
      <c r="I22" s="109">
        <f t="shared" si="4"/>
        <v>0</v>
      </c>
      <c r="J22" s="108"/>
      <c r="K22" s="109">
        <f t="shared" si="5"/>
        <v>0</v>
      </c>
      <c r="L22" s="108"/>
      <c r="M22" s="109">
        <f t="shared" si="6"/>
        <v>0</v>
      </c>
      <c r="N22" s="108"/>
      <c r="O22" s="109">
        <f t="shared" si="7"/>
        <v>0</v>
      </c>
      <c r="P22" s="108"/>
      <c r="Q22" s="109">
        <f t="shared" si="8"/>
        <v>0</v>
      </c>
      <c r="R22" s="109" t="str">
        <f t="shared" si="9"/>
        <v/>
      </c>
      <c r="S22" s="110"/>
      <c r="T22" s="109" t="str">
        <f t="shared" si="10"/>
        <v/>
      </c>
      <c r="U22" s="111" t="str">
        <f t="shared" si="11"/>
        <v/>
      </c>
      <c r="V22" s="109" t="str">
        <f t="shared" si="12"/>
        <v/>
      </c>
      <c r="W22" s="110"/>
      <c r="X22" s="110"/>
      <c r="Y22" s="112" t="str">
        <f t="shared" si="13"/>
        <v/>
      </c>
      <c r="Z22" s="109" t="str">
        <f t="shared" si="14"/>
        <v/>
      </c>
      <c r="AA22" s="954"/>
      <c r="AB22" s="954"/>
    </row>
    <row r="23" spans="1:28" s="16" customFormat="1" x14ac:dyDescent="0.25">
      <c r="A23" s="114" t="s">
        <v>118</v>
      </c>
      <c r="B23" s="115" t="s">
        <v>125</v>
      </c>
      <c r="C23" s="103"/>
      <c r="D23" s="117">
        <f>Q39</f>
        <v>0</v>
      </c>
      <c r="E23" s="954"/>
      <c r="F23" s="108"/>
      <c r="G23" s="108"/>
      <c r="H23" s="108"/>
      <c r="I23" s="109">
        <f t="shared" si="4"/>
        <v>0</v>
      </c>
      <c r="J23" s="108"/>
      <c r="K23" s="109">
        <f t="shared" si="5"/>
        <v>0</v>
      </c>
      <c r="L23" s="108"/>
      <c r="M23" s="109">
        <f t="shared" si="6"/>
        <v>0</v>
      </c>
      <c r="N23" s="108"/>
      <c r="O23" s="109">
        <f t="shared" si="7"/>
        <v>0</v>
      </c>
      <c r="P23" s="108"/>
      <c r="Q23" s="109">
        <f t="shared" si="8"/>
        <v>0</v>
      </c>
      <c r="R23" s="109" t="str">
        <f t="shared" si="9"/>
        <v/>
      </c>
      <c r="S23" s="110"/>
      <c r="T23" s="109" t="str">
        <f t="shared" si="10"/>
        <v/>
      </c>
      <c r="U23" s="111" t="str">
        <f t="shared" si="11"/>
        <v/>
      </c>
      <c r="V23" s="109" t="str">
        <f t="shared" si="12"/>
        <v/>
      </c>
      <c r="W23" s="110"/>
      <c r="X23" s="110"/>
      <c r="Y23" s="112" t="str">
        <f t="shared" si="13"/>
        <v/>
      </c>
      <c r="Z23" s="109" t="str">
        <f t="shared" si="14"/>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8"/>
        <v>0</v>
      </c>
      <c r="R24" s="109" t="str">
        <f t="shared" si="9"/>
        <v/>
      </c>
      <c r="S24" s="110"/>
      <c r="T24" s="109" t="str">
        <f t="shared" si="10"/>
        <v/>
      </c>
      <c r="U24" s="111" t="str">
        <f t="shared" si="11"/>
        <v/>
      </c>
      <c r="V24" s="109" t="str">
        <f t="shared" si="12"/>
        <v/>
      </c>
      <c r="W24" s="110"/>
      <c r="X24" s="110"/>
      <c r="Y24" s="112" t="str">
        <f t="shared" si="13"/>
        <v/>
      </c>
      <c r="Z24" s="109" t="str">
        <f t="shared" si="14"/>
        <v/>
      </c>
      <c r="AA24" s="954"/>
      <c r="AB24" s="954"/>
    </row>
    <row r="25" spans="1:28" s="16" customFormat="1" ht="12.75" x14ac:dyDescent="0.2">
      <c r="A25" s="954"/>
      <c r="B25" s="954"/>
      <c r="C25" s="954"/>
      <c r="D25" s="954"/>
      <c r="E25" s="954"/>
      <c r="F25" s="108"/>
      <c r="G25" s="108"/>
      <c r="H25" s="108"/>
      <c r="I25" s="109">
        <f t="shared" si="4"/>
        <v>0</v>
      </c>
      <c r="J25" s="108"/>
      <c r="K25" s="109">
        <f t="shared" si="5"/>
        <v>0</v>
      </c>
      <c r="L25" s="108"/>
      <c r="M25" s="109">
        <f t="shared" si="6"/>
        <v>0</v>
      </c>
      <c r="N25" s="108"/>
      <c r="O25" s="109">
        <f t="shared" si="7"/>
        <v>0</v>
      </c>
      <c r="P25" s="108"/>
      <c r="Q25" s="109">
        <f t="shared" si="8"/>
        <v>0</v>
      </c>
      <c r="R25" s="109" t="str">
        <f t="shared" si="9"/>
        <v/>
      </c>
      <c r="S25" s="110"/>
      <c r="T25" s="109" t="str">
        <f t="shared" si="10"/>
        <v/>
      </c>
      <c r="U25" s="111" t="str">
        <f t="shared" si="11"/>
        <v/>
      </c>
      <c r="V25" s="109" t="str">
        <f t="shared" si="12"/>
        <v/>
      </c>
      <c r="W25" s="110"/>
      <c r="X25" s="110"/>
      <c r="Y25" s="112" t="str">
        <f t="shared" si="13"/>
        <v/>
      </c>
      <c r="Z25" s="109" t="str">
        <f t="shared" si="14"/>
        <v/>
      </c>
      <c r="AA25" s="954"/>
      <c r="AB25" s="954"/>
    </row>
    <row r="26" spans="1:28" s="16" customFormat="1" x14ac:dyDescent="0.25">
      <c r="A26" s="493"/>
      <c r="B26" s="493"/>
      <c r="C26" s="493"/>
      <c r="D26" s="493"/>
      <c r="E26" s="954"/>
      <c r="F26" s="108"/>
      <c r="G26" s="108"/>
      <c r="H26" s="108"/>
      <c r="I26" s="109">
        <f t="shared" si="4"/>
        <v>0</v>
      </c>
      <c r="J26" s="108"/>
      <c r="K26" s="109">
        <f t="shared" si="5"/>
        <v>0</v>
      </c>
      <c r="L26" s="108"/>
      <c r="M26" s="109">
        <f t="shared" si="6"/>
        <v>0</v>
      </c>
      <c r="N26" s="108"/>
      <c r="O26" s="109">
        <f t="shared" si="7"/>
        <v>0</v>
      </c>
      <c r="P26" s="108"/>
      <c r="Q26" s="109">
        <f t="shared" si="8"/>
        <v>0</v>
      </c>
      <c r="R26" s="109" t="str">
        <f t="shared" si="9"/>
        <v/>
      </c>
      <c r="S26" s="110"/>
      <c r="T26" s="109" t="str">
        <f t="shared" si="10"/>
        <v/>
      </c>
      <c r="U26" s="111" t="str">
        <f t="shared" si="11"/>
        <v/>
      </c>
      <c r="V26" s="109" t="str">
        <f t="shared" si="12"/>
        <v/>
      </c>
      <c r="W26" s="110"/>
      <c r="X26" s="110"/>
      <c r="Y26" s="112" t="str">
        <f t="shared" si="13"/>
        <v/>
      </c>
      <c r="Z26" s="109" t="str">
        <f t="shared" si="14"/>
        <v/>
      </c>
      <c r="AA26" s="954"/>
      <c r="AB26" s="954"/>
    </row>
    <row r="27" spans="1:28" s="16" customFormat="1" x14ac:dyDescent="0.25">
      <c r="A27" s="493"/>
      <c r="B27" s="493"/>
      <c r="C27" s="493"/>
      <c r="D27" s="493"/>
      <c r="E27" s="954"/>
      <c r="F27" s="108"/>
      <c r="G27" s="108"/>
      <c r="H27" s="108"/>
      <c r="I27" s="109">
        <f t="shared" si="4"/>
        <v>0</v>
      </c>
      <c r="J27" s="108"/>
      <c r="K27" s="109">
        <f t="shared" si="5"/>
        <v>0</v>
      </c>
      <c r="L27" s="108"/>
      <c r="M27" s="109">
        <f t="shared" si="6"/>
        <v>0</v>
      </c>
      <c r="N27" s="108"/>
      <c r="O27" s="109">
        <f t="shared" si="7"/>
        <v>0</v>
      </c>
      <c r="P27" s="108"/>
      <c r="Q27" s="109">
        <f t="shared" si="8"/>
        <v>0</v>
      </c>
      <c r="R27" s="109" t="str">
        <f t="shared" si="9"/>
        <v/>
      </c>
      <c r="S27" s="110"/>
      <c r="T27" s="109" t="str">
        <f t="shared" si="10"/>
        <v/>
      </c>
      <c r="U27" s="111" t="str">
        <f t="shared" si="11"/>
        <v/>
      </c>
      <c r="V27" s="109" t="str">
        <f t="shared" si="12"/>
        <v/>
      </c>
      <c r="W27" s="110"/>
      <c r="X27" s="110"/>
      <c r="Y27" s="112" t="str">
        <f t="shared" si="13"/>
        <v/>
      </c>
      <c r="Z27" s="109" t="str">
        <f t="shared" si="14"/>
        <v/>
      </c>
      <c r="AA27" s="954"/>
      <c r="AB27" s="954"/>
    </row>
    <row r="28" spans="1:28" s="16" customFormat="1" x14ac:dyDescent="0.25">
      <c r="A28" s="493"/>
      <c r="B28" s="493"/>
      <c r="C28" s="493"/>
      <c r="D28" s="493"/>
      <c r="E28" s="954"/>
      <c r="F28" s="108"/>
      <c r="G28" s="108"/>
      <c r="H28" s="108"/>
      <c r="I28" s="109">
        <f t="shared" si="4"/>
        <v>0</v>
      </c>
      <c r="J28" s="108"/>
      <c r="K28" s="109">
        <f t="shared" si="5"/>
        <v>0</v>
      </c>
      <c r="L28" s="108"/>
      <c r="M28" s="109">
        <f t="shared" si="6"/>
        <v>0</v>
      </c>
      <c r="N28" s="108"/>
      <c r="O28" s="109">
        <f t="shared" si="7"/>
        <v>0</v>
      </c>
      <c r="P28" s="108"/>
      <c r="Q28" s="109">
        <f t="shared" si="8"/>
        <v>0</v>
      </c>
      <c r="R28" s="109" t="str">
        <f t="shared" si="9"/>
        <v/>
      </c>
      <c r="S28" s="110"/>
      <c r="T28" s="109" t="str">
        <f t="shared" si="10"/>
        <v/>
      </c>
      <c r="U28" s="111" t="str">
        <f t="shared" si="11"/>
        <v/>
      </c>
      <c r="V28" s="109" t="str">
        <f t="shared" si="12"/>
        <v/>
      </c>
      <c r="W28" s="110"/>
      <c r="X28" s="110"/>
      <c r="Y28" s="112" t="str">
        <f t="shared" si="13"/>
        <v/>
      </c>
      <c r="Z28" s="109" t="str">
        <f t="shared" si="14"/>
        <v/>
      </c>
      <c r="AA28" s="954"/>
      <c r="AB28" s="954"/>
    </row>
    <row r="29" spans="1:28" s="16" customFormat="1" x14ac:dyDescent="0.25">
      <c r="A29" s="493"/>
      <c r="B29" s="493"/>
      <c r="C29" s="493"/>
      <c r="D29" s="493"/>
      <c r="E29" s="954"/>
      <c r="F29" s="108"/>
      <c r="G29" s="108"/>
      <c r="H29" s="108"/>
      <c r="I29" s="109">
        <f t="shared" si="4"/>
        <v>0</v>
      </c>
      <c r="J29" s="108"/>
      <c r="K29" s="109">
        <f t="shared" si="5"/>
        <v>0</v>
      </c>
      <c r="L29" s="108"/>
      <c r="M29" s="109">
        <f t="shared" si="6"/>
        <v>0</v>
      </c>
      <c r="N29" s="108"/>
      <c r="O29" s="109">
        <f t="shared" si="7"/>
        <v>0</v>
      </c>
      <c r="P29" s="108"/>
      <c r="Q29" s="109">
        <f t="shared" si="8"/>
        <v>0</v>
      </c>
      <c r="R29" s="109" t="str">
        <f t="shared" si="9"/>
        <v/>
      </c>
      <c r="S29" s="110"/>
      <c r="T29" s="109" t="str">
        <f t="shared" si="10"/>
        <v/>
      </c>
      <c r="U29" s="111" t="str">
        <f t="shared" si="11"/>
        <v/>
      </c>
      <c r="V29" s="109" t="str">
        <f t="shared" si="12"/>
        <v/>
      </c>
      <c r="W29" s="110"/>
      <c r="X29" s="110"/>
      <c r="Y29" s="112" t="str">
        <f t="shared" si="13"/>
        <v/>
      </c>
      <c r="Z29" s="109" t="str">
        <f t="shared" si="14"/>
        <v/>
      </c>
      <c r="AA29" s="954"/>
      <c r="AB29" s="954"/>
    </row>
    <row r="30" spans="1:28" s="16" customFormat="1" x14ac:dyDescent="0.25">
      <c r="A30" s="493"/>
      <c r="B30" s="493"/>
      <c r="C30" s="493"/>
      <c r="D30" s="493"/>
      <c r="E30" s="954"/>
      <c r="F30" s="108"/>
      <c r="G30" s="108"/>
      <c r="H30" s="108"/>
      <c r="I30" s="109">
        <f t="shared" si="4"/>
        <v>0</v>
      </c>
      <c r="J30" s="108"/>
      <c r="K30" s="109">
        <f t="shared" si="5"/>
        <v>0</v>
      </c>
      <c r="L30" s="108"/>
      <c r="M30" s="109">
        <f t="shared" si="6"/>
        <v>0</v>
      </c>
      <c r="N30" s="108"/>
      <c r="O30" s="109">
        <f t="shared" si="7"/>
        <v>0</v>
      </c>
      <c r="P30" s="108"/>
      <c r="Q30" s="109">
        <f t="shared" si="8"/>
        <v>0</v>
      </c>
      <c r="R30" s="109" t="str">
        <f t="shared" si="9"/>
        <v/>
      </c>
      <c r="S30" s="110"/>
      <c r="T30" s="109" t="str">
        <f t="shared" si="10"/>
        <v/>
      </c>
      <c r="U30" s="111" t="str">
        <f t="shared" si="11"/>
        <v/>
      </c>
      <c r="V30" s="109" t="str">
        <f t="shared" si="12"/>
        <v/>
      </c>
      <c r="W30" s="110"/>
      <c r="X30" s="110"/>
      <c r="Y30" s="112" t="str">
        <f t="shared" si="13"/>
        <v/>
      </c>
      <c r="Z30" s="109" t="str">
        <f t="shared" si="14"/>
        <v/>
      </c>
      <c r="AA30" s="954"/>
      <c r="AB30" s="954"/>
    </row>
    <row r="31" spans="1:28" s="16" customFormat="1" x14ac:dyDescent="0.25">
      <c r="A31" s="493"/>
      <c r="B31" s="493"/>
      <c r="C31" s="493"/>
      <c r="D31" s="493"/>
      <c r="E31" s="954"/>
      <c r="F31" s="108"/>
      <c r="G31" s="108"/>
      <c r="H31" s="108"/>
      <c r="I31" s="109">
        <f t="shared" si="4"/>
        <v>0</v>
      </c>
      <c r="J31" s="108"/>
      <c r="K31" s="109">
        <f t="shared" si="5"/>
        <v>0</v>
      </c>
      <c r="L31" s="108"/>
      <c r="M31" s="109">
        <f t="shared" si="6"/>
        <v>0</v>
      </c>
      <c r="N31" s="108"/>
      <c r="O31" s="109">
        <f t="shared" si="7"/>
        <v>0</v>
      </c>
      <c r="P31" s="108"/>
      <c r="Q31" s="109">
        <f t="shared" si="8"/>
        <v>0</v>
      </c>
      <c r="R31" s="109" t="str">
        <f t="shared" si="9"/>
        <v/>
      </c>
      <c r="S31" s="110"/>
      <c r="T31" s="109" t="str">
        <f t="shared" si="10"/>
        <v/>
      </c>
      <c r="U31" s="111" t="str">
        <f t="shared" si="11"/>
        <v/>
      </c>
      <c r="V31" s="109" t="str">
        <f t="shared" si="12"/>
        <v/>
      </c>
      <c r="W31" s="110"/>
      <c r="X31" s="110"/>
      <c r="Y31" s="112" t="str">
        <f t="shared" si="13"/>
        <v/>
      </c>
      <c r="Z31" s="109" t="str">
        <f t="shared" si="14"/>
        <v/>
      </c>
      <c r="AA31" s="954"/>
      <c r="AB31" s="954"/>
    </row>
    <row r="32" spans="1:28" s="16" customFormat="1" x14ac:dyDescent="0.25">
      <c r="A32" s="493"/>
      <c r="B32" s="493"/>
      <c r="C32" s="493"/>
      <c r="D32" s="493"/>
      <c r="E32" s="954"/>
      <c r="F32" s="108"/>
      <c r="G32" s="108"/>
      <c r="H32" s="108"/>
      <c r="I32" s="109">
        <f t="shared" si="4"/>
        <v>0</v>
      </c>
      <c r="J32" s="108"/>
      <c r="K32" s="109">
        <f t="shared" si="5"/>
        <v>0</v>
      </c>
      <c r="L32" s="108"/>
      <c r="M32" s="109">
        <f t="shared" si="6"/>
        <v>0</v>
      </c>
      <c r="N32" s="108"/>
      <c r="O32" s="109">
        <f t="shared" si="7"/>
        <v>0</v>
      </c>
      <c r="P32" s="108"/>
      <c r="Q32" s="109">
        <f t="shared" si="8"/>
        <v>0</v>
      </c>
      <c r="R32" s="109" t="str">
        <f t="shared" si="9"/>
        <v/>
      </c>
      <c r="S32" s="110"/>
      <c r="T32" s="109" t="str">
        <f t="shared" si="10"/>
        <v/>
      </c>
      <c r="U32" s="111" t="str">
        <f t="shared" si="11"/>
        <v/>
      </c>
      <c r="V32" s="109" t="str">
        <f t="shared" si="12"/>
        <v/>
      </c>
      <c r="W32" s="110"/>
      <c r="X32" s="110"/>
      <c r="Y32" s="112" t="str">
        <f t="shared" si="13"/>
        <v/>
      </c>
      <c r="Z32" s="109" t="str">
        <f t="shared" si="14"/>
        <v/>
      </c>
      <c r="AA32" s="954"/>
      <c r="AB32" s="954"/>
    </row>
    <row r="33" spans="1:28" s="16" customFormat="1" x14ac:dyDescent="0.25">
      <c r="A33" s="493"/>
      <c r="B33" s="493"/>
      <c r="C33" s="493"/>
      <c r="D33" s="493"/>
      <c r="E33" s="954"/>
      <c r="F33" s="108"/>
      <c r="G33" s="108"/>
      <c r="H33" s="108"/>
      <c r="I33" s="109">
        <f t="shared" si="4"/>
        <v>0</v>
      </c>
      <c r="J33" s="108"/>
      <c r="K33" s="109">
        <f t="shared" si="5"/>
        <v>0</v>
      </c>
      <c r="L33" s="108"/>
      <c r="M33" s="109">
        <f t="shared" si="6"/>
        <v>0</v>
      </c>
      <c r="N33" s="108"/>
      <c r="O33" s="109">
        <f t="shared" si="7"/>
        <v>0</v>
      </c>
      <c r="P33" s="108"/>
      <c r="Q33" s="109">
        <f t="shared" si="8"/>
        <v>0</v>
      </c>
      <c r="R33" s="109" t="str">
        <f t="shared" si="9"/>
        <v/>
      </c>
      <c r="S33" s="110"/>
      <c r="T33" s="109" t="str">
        <f t="shared" si="10"/>
        <v/>
      </c>
      <c r="U33" s="111" t="str">
        <f t="shared" si="11"/>
        <v/>
      </c>
      <c r="V33" s="109" t="str">
        <f t="shared" si="12"/>
        <v/>
      </c>
      <c r="W33" s="110"/>
      <c r="X33" s="110"/>
      <c r="Y33" s="112" t="str">
        <f t="shared" si="13"/>
        <v/>
      </c>
      <c r="Z33" s="109" t="str">
        <f t="shared" si="14"/>
        <v/>
      </c>
      <c r="AA33" s="954"/>
      <c r="AB33" s="954"/>
    </row>
    <row r="34" spans="1:28" s="16" customFormat="1" x14ac:dyDescent="0.25">
      <c r="A34" s="493"/>
      <c r="B34" s="493"/>
      <c r="C34" s="493"/>
      <c r="D34" s="493"/>
      <c r="E34" s="954"/>
      <c r="F34" s="108"/>
      <c r="G34" s="108"/>
      <c r="H34" s="108"/>
      <c r="I34" s="109">
        <f t="shared" si="4"/>
        <v>0</v>
      </c>
      <c r="J34" s="108"/>
      <c r="K34" s="109">
        <f t="shared" si="5"/>
        <v>0</v>
      </c>
      <c r="L34" s="108"/>
      <c r="M34" s="109">
        <f t="shared" si="6"/>
        <v>0</v>
      </c>
      <c r="N34" s="108"/>
      <c r="O34" s="109">
        <f t="shared" si="7"/>
        <v>0</v>
      </c>
      <c r="P34" s="108"/>
      <c r="Q34" s="109">
        <f t="shared" si="8"/>
        <v>0</v>
      </c>
      <c r="R34" s="109" t="str">
        <f t="shared" si="9"/>
        <v/>
      </c>
      <c r="S34" s="110"/>
      <c r="T34" s="109" t="str">
        <f t="shared" si="10"/>
        <v/>
      </c>
      <c r="U34" s="111" t="str">
        <f t="shared" si="11"/>
        <v/>
      </c>
      <c r="V34" s="109" t="str">
        <f t="shared" si="12"/>
        <v/>
      </c>
      <c r="W34" s="110"/>
      <c r="X34" s="110"/>
      <c r="Y34" s="112" t="str">
        <f t="shared" si="13"/>
        <v/>
      </c>
      <c r="Z34" s="109" t="str">
        <f t="shared" si="14"/>
        <v/>
      </c>
      <c r="AA34" s="954"/>
      <c r="AB34" s="954"/>
    </row>
    <row r="35" spans="1:28" s="16" customFormat="1" x14ac:dyDescent="0.25">
      <c r="A35" s="493"/>
      <c r="B35" s="493"/>
      <c r="C35" s="493"/>
      <c r="D35" s="493"/>
      <c r="E35" s="954"/>
      <c r="F35" s="108"/>
      <c r="G35" s="108"/>
      <c r="H35" s="108"/>
      <c r="I35" s="109">
        <f t="shared" si="4"/>
        <v>0</v>
      </c>
      <c r="J35" s="108"/>
      <c r="K35" s="109">
        <f t="shared" si="5"/>
        <v>0</v>
      </c>
      <c r="L35" s="108"/>
      <c r="M35" s="109">
        <f t="shared" si="6"/>
        <v>0</v>
      </c>
      <c r="N35" s="108"/>
      <c r="O35" s="109">
        <f t="shared" si="7"/>
        <v>0</v>
      </c>
      <c r="P35" s="108"/>
      <c r="Q35" s="109">
        <f t="shared" si="8"/>
        <v>0</v>
      </c>
      <c r="R35" s="109" t="str">
        <f t="shared" si="9"/>
        <v/>
      </c>
      <c r="S35" s="110"/>
      <c r="T35" s="109" t="str">
        <f t="shared" si="10"/>
        <v/>
      </c>
      <c r="U35" s="111" t="str">
        <f t="shared" si="11"/>
        <v/>
      </c>
      <c r="V35" s="109" t="str">
        <f t="shared" si="12"/>
        <v/>
      </c>
      <c r="W35" s="110"/>
      <c r="X35" s="110"/>
      <c r="Y35" s="112" t="str">
        <f t="shared" si="13"/>
        <v/>
      </c>
      <c r="Z35" s="109" t="str">
        <f t="shared" si="14"/>
        <v/>
      </c>
      <c r="AA35" s="954"/>
      <c r="AB35" s="954"/>
    </row>
    <row r="36" spans="1:28" s="16" customFormat="1" x14ac:dyDescent="0.25">
      <c r="A36" s="493"/>
      <c r="B36" s="493"/>
      <c r="C36" s="493"/>
      <c r="D36" s="493"/>
      <c r="E36" s="954"/>
      <c r="F36" s="108"/>
      <c r="G36" s="108"/>
      <c r="H36" s="108"/>
      <c r="I36" s="109">
        <f t="shared" si="4"/>
        <v>0</v>
      </c>
      <c r="J36" s="108"/>
      <c r="K36" s="109">
        <f t="shared" si="5"/>
        <v>0</v>
      </c>
      <c r="L36" s="108"/>
      <c r="M36" s="109">
        <f t="shared" si="6"/>
        <v>0</v>
      </c>
      <c r="N36" s="108"/>
      <c r="O36" s="109">
        <f t="shared" si="7"/>
        <v>0</v>
      </c>
      <c r="P36" s="108"/>
      <c r="Q36" s="109">
        <f t="shared" si="8"/>
        <v>0</v>
      </c>
      <c r="R36" s="109" t="str">
        <f t="shared" si="9"/>
        <v/>
      </c>
      <c r="S36" s="110"/>
      <c r="T36" s="109" t="str">
        <f t="shared" si="10"/>
        <v/>
      </c>
      <c r="U36" s="111" t="str">
        <f t="shared" si="11"/>
        <v/>
      </c>
      <c r="V36" s="109" t="str">
        <f t="shared" si="12"/>
        <v/>
      </c>
      <c r="W36" s="110"/>
      <c r="X36" s="110"/>
      <c r="Y36" s="112" t="str">
        <f t="shared" si="13"/>
        <v/>
      </c>
      <c r="Z36" s="109" t="str">
        <f t="shared" si="14"/>
        <v/>
      </c>
      <c r="AA36" s="954"/>
      <c r="AB36" s="954"/>
    </row>
    <row r="37" spans="1:28" s="16" customFormat="1" x14ac:dyDescent="0.25">
      <c r="A37" s="493"/>
      <c r="B37" s="493"/>
      <c r="C37" s="493"/>
      <c r="D37" s="493"/>
      <c r="E37" s="954"/>
      <c r="F37" s="108"/>
      <c r="G37" s="108"/>
      <c r="H37" s="108"/>
      <c r="I37" s="109">
        <f t="shared" si="4"/>
        <v>0</v>
      </c>
      <c r="J37" s="108"/>
      <c r="K37" s="109">
        <f t="shared" si="5"/>
        <v>0</v>
      </c>
      <c r="L37" s="108"/>
      <c r="M37" s="109">
        <f t="shared" si="6"/>
        <v>0</v>
      </c>
      <c r="N37" s="108"/>
      <c r="O37" s="109">
        <f t="shared" si="7"/>
        <v>0</v>
      </c>
      <c r="P37" s="108"/>
      <c r="Q37" s="109">
        <f t="shared" si="8"/>
        <v>0</v>
      </c>
      <c r="R37" s="109" t="str">
        <f t="shared" si="9"/>
        <v/>
      </c>
      <c r="S37" s="110"/>
      <c r="T37" s="109" t="str">
        <f t="shared" si="10"/>
        <v/>
      </c>
      <c r="U37" s="111" t="str">
        <f t="shared" si="11"/>
        <v/>
      </c>
      <c r="V37" s="109" t="str">
        <f t="shared" si="12"/>
        <v/>
      </c>
      <c r="W37" s="110"/>
      <c r="X37" s="110"/>
      <c r="Y37" s="112" t="str">
        <f t="shared" si="13"/>
        <v/>
      </c>
      <c r="Z37" s="109" t="str">
        <f t="shared" si="14"/>
        <v/>
      </c>
      <c r="AA37" s="954"/>
      <c r="AB37" s="954"/>
    </row>
    <row r="38" spans="1:28" s="16" customFormat="1" x14ac:dyDescent="0.25">
      <c r="A38" s="493"/>
      <c r="B38" s="493"/>
      <c r="C38" s="493"/>
      <c r="D38" s="493"/>
      <c r="E38" s="954"/>
      <c r="F38" s="108"/>
      <c r="G38" s="108"/>
      <c r="H38" s="108"/>
      <c r="I38" s="109">
        <f t="shared" si="4"/>
        <v>0</v>
      </c>
      <c r="J38" s="108"/>
      <c r="K38" s="109">
        <f t="shared" si="5"/>
        <v>0</v>
      </c>
      <c r="L38" s="108"/>
      <c r="M38" s="109">
        <f t="shared" si="6"/>
        <v>0</v>
      </c>
      <c r="N38" s="108"/>
      <c r="O38" s="109">
        <f t="shared" si="7"/>
        <v>0</v>
      </c>
      <c r="P38" s="108"/>
      <c r="Q38" s="109">
        <f t="shared" si="8"/>
        <v>0</v>
      </c>
      <c r="R38" s="109" t="str">
        <f t="shared" si="9"/>
        <v/>
      </c>
      <c r="S38" s="110"/>
      <c r="T38" s="109" t="str">
        <f t="shared" si="10"/>
        <v/>
      </c>
      <c r="U38" s="111" t="str">
        <f t="shared" si="11"/>
        <v/>
      </c>
      <c r="V38" s="109" t="str">
        <f t="shared" si="12"/>
        <v/>
      </c>
      <c r="W38" s="110"/>
      <c r="X38" s="110"/>
      <c r="Y38" s="112" t="str">
        <f t="shared" si="13"/>
        <v/>
      </c>
      <c r="Z38" s="109" t="str">
        <f t="shared" si="14"/>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pHTIFh9hweSzd0fuo0ZPDFvbdDsCOIu5mFqWJ/eoZpDUEN9OM6hBnIWUOoLlVVstuuU/9Q7luUOLJ58w+avyow==" saltValue="Rf2uja5r+rdvhqnlBkgFWQ=="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2F8432E4-E3B4-407B-8B54-89B65542ABE6}">
      <formula1>"x,X"</formula1>
    </dataValidation>
  </dataValidations>
  <hyperlinks>
    <hyperlink ref="B13" location="'Capacity Plan'!A1" display="Capacity Plan" xr:uid="{9913A8A9-E851-44F3-A3B3-1E77697C4DF2}"/>
    <hyperlink ref="B10:B12" location="'Run @ Rate Summary Data'!A1" display="Run @ Rate Summary Data" xr:uid="{ACB1A19B-5C63-4896-A2F4-978602327BBF}"/>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9C6CFD-4D5D-4B3D-868F-157C9EDF1931}">
  <sheetPr codeName="Sheet21">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Plan'!$D$35="","",'Capacity Plan'!$D$35)</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Plan'!L35/'Capacity Plan'!M35),"")</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6" si="0">IF(H15="x",(G15-F15)*1440,0)</f>
        <v>0</v>
      </c>
      <c r="J15" s="108"/>
      <c r="K15" s="109">
        <f>IF(J15="x",(G15-F15)*1440,0)</f>
        <v>0</v>
      </c>
      <c r="L15" s="108"/>
      <c r="M15" s="109">
        <f t="shared" ref="M15:M16" si="1">IF(L15="x",(G15-F15)*1440,0)</f>
        <v>0</v>
      </c>
      <c r="N15" s="108"/>
      <c r="O15" s="109">
        <f t="shared" ref="O15:O16" si="2">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IF(J16="x",(G16-F16)*1440,0)</f>
        <v>0</v>
      </c>
      <c r="L16" s="108"/>
      <c r="M16" s="109">
        <f t="shared" si="1"/>
        <v>0</v>
      </c>
      <c r="N16" s="108"/>
      <c r="O16" s="109">
        <f t="shared" si="2"/>
        <v>0</v>
      </c>
      <c r="P16" s="108"/>
      <c r="Q16" s="109">
        <f>IF(P16="x",(G16-F16)*1440,0)</f>
        <v>0</v>
      </c>
      <c r="R16" s="109" t="str">
        <f>IF(ISBLANK(F16),"",IF(G16&gt;=F16,(G16-F16)*1440,(1+G16-F16)*1440))</f>
        <v/>
      </c>
      <c r="S16" s="110"/>
      <c r="T16" s="109" t="str">
        <f>IFERROR(IF(S16="","",((S16/R16))*60),"")</f>
        <v/>
      </c>
      <c r="U16" s="111" t="str">
        <f>IF(S16="","",S16-(W16+X16))</f>
        <v/>
      </c>
      <c r="V16" s="109" t="str">
        <f>IFERROR(IF(S16="","",((U16/S16))*T16),"")</f>
        <v/>
      </c>
      <c r="W16" s="110"/>
      <c r="X16" s="110"/>
      <c r="Y16" s="112" t="str">
        <f>IFERROR(IF(S16="","",X16/S16),"")</f>
        <v/>
      </c>
      <c r="Z16" s="109" t="str">
        <f>IFERROR(IF(S16="","",(1-(Y16/1000000))*T16),"")</f>
        <v/>
      </c>
      <c r="AA16" s="954"/>
      <c r="AB16" s="954"/>
    </row>
    <row r="17" spans="1:28" s="16" customFormat="1" ht="12.75" x14ac:dyDescent="0.2">
      <c r="A17" s="962"/>
      <c r="B17" s="962"/>
      <c r="C17" s="962"/>
      <c r="D17" s="962"/>
      <c r="E17" s="965"/>
      <c r="F17" s="108"/>
      <c r="G17" s="108"/>
      <c r="H17" s="108"/>
      <c r="I17" s="109">
        <f>IF(H17="x",(G17-F17)*1440,0)</f>
        <v>0</v>
      </c>
      <c r="J17" s="108"/>
      <c r="K17" s="109">
        <f>IF(J17="x",(G17-F17)*1440,0)</f>
        <v>0</v>
      </c>
      <c r="L17" s="108"/>
      <c r="M17" s="109">
        <f>IF(L17="x",(G17-F17)*1440,0)</f>
        <v>0</v>
      </c>
      <c r="N17" s="108"/>
      <c r="O17" s="109">
        <f>IF(N17="x",(G17-F17)*1440,0)</f>
        <v>0</v>
      </c>
      <c r="P17" s="108"/>
      <c r="Q17" s="109">
        <f>IF(P17="x",(G17-F17)*1440,0)</f>
        <v>0</v>
      </c>
      <c r="R17" s="109" t="str">
        <f>IF(ISBLANK(F17),"",IF(G17&gt;=F17,(G17-F17)*1440,(1+G17-F17)*1440))</f>
        <v/>
      </c>
      <c r="S17" s="110"/>
      <c r="T17" s="109" t="str">
        <f>IFERROR(IF(S17="","",((S17/R17))*60),"")</f>
        <v/>
      </c>
      <c r="U17" s="111" t="str">
        <f>IF(S17="","",S17-(W17+X17))</f>
        <v/>
      </c>
      <c r="V17" s="109" t="str">
        <f>IFERROR(IF(S17="","",((U17/S17))*T17),"")</f>
        <v/>
      </c>
      <c r="W17" s="110"/>
      <c r="X17" s="110"/>
      <c r="Y17" s="112" t="str">
        <f>IFERROR(IF(S17="","",X17/S17),"")</f>
        <v/>
      </c>
      <c r="Z17" s="109" t="str">
        <f>IFERROR(IF(S17="","",(1-(Y17/1000000))*T17),"")</f>
        <v/>
      </c>
      <c r="AA17" s="954"/>
      <c r="AB17" s="954"/>
    </row>
    <row r="18" spans="1:28" s="16" customFormat="1" x14ac:dyDescent="0.25">
      <c r="A18" s="963"/>
      <c r="B18" s="964"/>
      <c r="C18" s="965"/>
      <c r="D18" s="965" t="s">
        <v>120</v>
      </c>
      <c r="E18" s="953"/>
      <c r="F18" s="108"/>
      <c r="G18" s="108"/>
      <c r="H18" s="108"/>
      <c r="I18" s="109">
        <f>IF(H18="x",(G18-F18)*1440,0)</f>
        <v>0</v>
      </c>
      <c r="J18" s="108"/>
      <c r="K18" s="109">
        <f>IF(J18="x",(G18-F18)*1440,0)</f>
        <v>0</v>
      </c>
      <c r="L18" s="108"/>
      <c r="M18" s="109">
        <f>IF(L18="x",(G18-F18)*1440,0)</f>
        <v>0</v>
      </c>
      <c r="N18" s="108"/>
      <c r="O18" s="109">
        <f>IF(N18="x",(G18-F18)*1440,0)</f>
        <v>0</v>
      </c>
      <c r="P18" s="108"/>
      <c r="Q18" s="109">
        <f>IF(P18="x",(G18-F18)*1440,0)</f>
        <v>0</v>
      </c>
      <c r="R18" s="109" t="str">
        <f>IF(ISBLANK(F18),"",IF(G18&gt;=F18,(G18-F18)*1440,(1+G18-F18)*1440))</f>
        <v/>
      </c>
      <c r="S18" s="110"/>
      <c r="T18" s="109" t="str">
        <f>IFERROR(IF(S18="","",((S18/R18))*60),"")</f>
        <v/>
      </c>
      <c r="U18" s="111" t="str">
        <f>IF(S18="","",S18-(W18+X18))</f>
        <v/>
      </c>
      <c r="V18" s="109" t="str">
        <f>IFERROR(IF(S18="","",((U18/S18))*T18),"")</f>
        <v/>
      </c>
      <c r="W18" s="110"/>
      <c r="X18" s="110"/>
      <c r="Y18" s="112" t="str">
        <f>IFERROR(IF(S18="","",X18/S18),"")</f>
        <v/>
      </c>
      <c r="Z18" s="109" t="str">
        <f>IFERROR(IF(S18="","",(1-(Y18/1000000))*T18),"")</f>
        <v/>
      </c>
      <c r="AA18" s="954"/>
      <c r="AB18" s="954"/>
    </row>
    <row r="19" spans="1:28" s="16" customFormat="1" x14ac:dyDescent="0.25">
      <c r="A19" s="114" t="s">
        <v>114</v>
      </c>
      <c r="B19" s="113" t="s">
        <v>121</v>
      </c>
      <c r="C19" s="115"/>
      <c r="D19" s="116">
        <f>I39</f>
        <v>0</v>
      </c>
      <c r="E19" s="953"/>
      <c r="F19" s="108"/>
      <c r="G19" s="108"/>
      <c r="H19" s="108"/>
      <c r="I19" s="109">
        <f t="shared" ref="I19:I38" si="3">IF(H19="x",(G19-F19)*1440,0)</f>
        <v>0</v>
      </c>
      <c r="J19" s="108"/>
      <c r="K19" s="109">
        <f t="shared" ref="K19:K38" si="4">IF(J19="x",(G19-F19)*1440,0)</f>
        <v>0</v>
      </c>
      <c r="L19" s="108"/>
      <c r="M19" s="109">
        <f t="shared" ref="M19:M38" si="5">IF(L19="x",(G19-F19)*1440,0)</f>
        <v>0</v>
      </c>
      <c r="N19" s="108"/>
      <c r="O19" s="109">
        <f t="shared" ref="O19:O38" si="6">IF(N19="x",(G19-F19)*1440,0)</f>
        <v>0</v>
      </c>
      <c r="P19" s="108"/>
      <c r="Q19" s="109">
        <f t="shared" ref="Q19:Q38" si="7">IF(P19="x",(G19-F19)*1440,0)</f>
        <v>0</v>
      </c>
      <c r="R19" s="109" t="str">
        <f t="shared" ref="R19:R38" si="8">IF(ISBLANK(F19),"",IF(G19&gt;=F19,(G19-F19)*1440,(1+G19-F19)*1440))</f>
        <v/>
      </c>
      <c r="S19" s="110"/>
      <c r="T19" s="109" t="str">
        <f t="shared" ref="T19:T38" si="9">IFERROR(IF(S19="","",((S19/R19))*60),"")</f>
        <v/>
      </c>
      <c r="U19" s="111" t="str">
        <f t="shared" ref="U19:U38" si="10">IF(S19="","",S19-(W19+X19))</f>
        <v/>
      </c>
      <c r="V19" s="109" t="str">
        <f t="shared" ref="V19:V38" si="11">IFERROR(IF(S19="","",((U19/S19))*T19),"")</f>
        <v/>
      </c>
      <c r="W19" s="110"/>
      <c r="X19" s="110"/>
      <c r="Y19" s="112" t="str">
        <f t="shared" ref="Y19:Y38" si="12">IFERROR(IF(S19="","",X19/S19),"")</f>
        <v/>
      </c>
      <c r="Z19" s="109" t="str">
        <f t="shared" ref="Z19:Z38" si="13">IFERROR(IF(S19="","",(1-(Y19/1000000))*T19),"")</f>
        <v/>
      </c>
      <c r="AA19" s="954"/>
      <c r="AB19" s="954"/>
    </row>
    <row r="20" spans="1:28" s="16" customFormat="1" x14ac:dyDescent="0.25">
      <c r="A20" s="114" t="s">
        <v>115</v>
      </c>
      <c r="B20" s="115" t="s">
        <v>122</v>
      </c>
      <c r="C20" s="115"/>
      <c r="D20" s="116">
        <f>K39</f>
        <v>0</v>
      </c>
      <c r="E20" s="953"/>
      <c r="F20" s="108"/>
      <c r="G20" s="108"/>
      <c r="H20" s="108"/>
      <c r="I20" s="109">
        <f t="shared" si="3"/>
        <v>0</v>
      </c>
      <c r="J20" s="108"/>
      <c r="K20" s="109">
        <f t="shared" si="4"/>
        <v>0</v>
      </c>
      <c r="L20" s="108"/>
      <c r="M20" s="109">
        <f t="shared" si="5"/>
        <v>0</v>
      </c>
      <c r="N20" s="108"/>
      <c r="O20" s="109">
        <f t="shared" si="6"/>
        <v>0</v>
      </c>
      <c r="P20" s="108"/>
      <c r="Q20" s="109">
        <f t="shared" si="7"/>
        <v>0</v>
      </c>
      <c r="R20" s="109" t="str">
        <f t="shared" si="8"/>
        <v/>
      </c>
      <c r="S20" s="110"/>
      <c r="T20" s="109" t="str">
        <f t="shared" si="9"/>
        <v/>
      </c>
      <c r="U20" s="111" t="str">
        <f t="shared" si="10"/>
        <v/>
      </c>
      <c r="V20" s="109" t="str">
        <f t="shared" si="11"/>
        <v/>
      </c>
      <c r="W20" s="110"/>
      <c r="X20" s="110"/>
      <c r="Y20" s="112" t="str">
        <f t="shared" si="12"/>
        <v/>
      </c>
      <c r="Z20" s="109" t="str">
        <f t="shared" si="13"/>
        <v/>
      </c>
      <c r="AA20" s="954"/>
      <c r="AB20" s="954"/>
    </row>
    <row r="21" spans="1:28" s="16" customFormat="1" x14ac:dyDescent="0.25">
      <c r="A21" s="114" t="s">
        <v>116</v>
      </c>
      <c r="B21" s="115" t="s">
        <v>123</v>
      </c>
      <c r="C21" s="115"/>
      <c r="D21" s="116">
        <f>M39</f>
        <v>0</v>
      </c>
      <c r="E21" s="953"/>
      <c r="F21" s="108"/>
      <c r="G21" s="108"/>
      <c r="H21" s="108"/>
      <c r="I21" s="109">
        <f t="shared" si="3"/>
        <v>0</v>
      </c>
      <c r="J21" s="108"/>
      <c r="K21" s="109">
        <f t="shared" si="4"/>
        <v>0</v>
      </c>
      <c r="L21" s="108"/>
      <c r="M21" s="109">
        <f t="shared" si="5"/>
        <v>0</v>
      </c>
      <c r="N21" s="108"/>
      <c r="O21" s="109">
        <f t="shared" si="6"/>
        <v>0</v>
      </c>
      <c r="P21" s="108"/>
      <c r="Q21" s="109">
        <f t="shared" si="7"/>
        <v>0</v>
      </c>
      <c r="R21" s="109" t="str">
        <f t="shared" si="8"/>
        <v/>
      </c>
      <c r="S21" s="110"/>
      <c r="T21" s="109" t="str">
        <f t="shared" si="9"/>
        <v/>
      </c>
      <c r="U21" s="111" t="str">
        <f t="shared" si="10"/>
        <v/>
      </c>
      <c r="V21" s="109" t="str">
        <f t="shared" si="11"/>
        <v/>
      </c>
      <c r="W21" s="110"/>
      <c r="X21" s="110"/>
      <c r="Y21" s="112" t="str">
        <f t="shared" si="12"/>
        <v/>
      </c>
      <c r="Z21" s="109" t="str">
        <f t="shared" si="13"/>
        <v/>
      </c>
      <c r="AA21" s="954"/>
      <c r="AB21" s="954"/>
    </row>
    <row r="22" spans="1:28" s="16" customFormat="1" x14ac:dyDescent="0.25">
      <c r="A22" s="114" t="s">
        <v>117</v>
      </c>
      <c r="B22" s="115" t="s">
        <v>124</v>
      </c>
      <c r="C22" s="115"/>
      <c r="D22" s="116">
        <f>O39</f>
        <v>0</v>
      </c>
      <c r="E22" s="954"/>
      <c r="F22" s="108"/>
      <c r="G22" s="108"/>
      <c r="H22" s="108"/>
      <c r="I22" s="109">
        <f t="shared" si="3"/>
        <v>0</v>
      </c>
      <c r="J22" s="108"/>
      <c r="K22" s="109">
        <f t="shared" si="4"/>
        <v>0</v>
      </c>
      <c r="L22" s="108"/>
      <c r="M22" s="109">
        <f t="shared" si="5"/>
        <v>0</v>
      </c>
      <c r="N22" s="108"/>
      <c r="O22" s="109">
        <f t="shared" si="6"/>
        <v>0</v>
      </c>
      <c r="P22" s="108"/>
      <c r="Q22" s="109">
        <f t="shared" si="7"/>
        <v>0</v>
      </c>
      <c r="R22" s="109" t="str">
        <f t="shared" si="8"/>
        <v/>
      </c>
      <c r="S22" s="110"/>
      <c r="T22" s="109" t="str">
        <f t="shared" si="9"/>
        <v/>
      </c>
      <c r="U22" s="111" t="str">
        <f t="shared" si="10"/>
        <v/>
      </c>
      <c r="V22" s="109" t="str">
        <f t="shared" si="11"/>
        <v/>
      </c>
      <c r="W22" s="110"/>
      <c r="X22" s="110"/>
      <c r="Y22" s="112" t="str">
        <f t="shared" si="12"/>
        <v/>
      </c>
      <c r="Z22" s="109" t="str">
        <f t="shared" si="13"/>
        <v/>
      </c>
      <c r="AA22" s="954"/>
      <c r="AB22" s="954"/>
    </row>
    <row r="23" spans="1:28" s="16" customFormat="1" x14ac:dyDescent="0.25">
      <c r="A23" s="114" t="s">
        <v>118</v>
      </c>
      <c r="B23" s="115" t="s">
        <v>125</v>
      </c>
      <c r="C23" s="103"/>
      <c r="D23" s="117">
        <f>Q39</f>
        <v>0</v>
      </c>
      <c r="E23" s="954"/>
      <c r="F23" s="108"/>
      <c r="G23" s="108"/>
      <c r="H23" s="108"/>
      <c r="I23" s="109">
        <f t="shared" si="3"/>
        <v>0</v>
      </c>
      <c r="J23" s="108"/>
      <c r="K23" s="109">
        <f t="shared" si="4"/>
        <v>0</v>
      </c>
      <c r="L23" s="108"/>
      <c r="M23" s="109">
        <f t="shared" si="5"/>
        <v>0</v>
      </c>
      <c r="N23" s="108"/>
      <c r="O23" s="109">
        <f t="shared" si="6"/>
        <v>0</v>
      </c>
      <c r="P23" s="108"/>
      <c r="Q23" s="109">
        <f t="shared" si="7"/>
        <v>0</v>
      </c>
      <c r="R23" s="109" t="str">
        <f t="shared" si="8"/>
        <v/>
      </c>
      <c r="S23" s="110"/>
      <c r="T23" s="109" t="str">
        <f t="shared" si="9"/>
        <v/>
      </c>
      <c r="U23" s="111" t="str">
        <f t="shared" si="10"/>
        <v/>
      </c>
      <c r="V23" s="109" t="str">
        <f t="shared" si="11"/>
        <v/>
      </c>
      <c r="W23" s="110"/>
      <c r="X23" s="110"/>
      <c r="Y23" s="112" t="str">
        <f t="shared" si="12"/>
        <v/>
      </c>
      <c r="Z23" s="109" t="str">
        <f t="shared" si="13"/>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7"/>
        <v>0</v>
      </c>
      <c r="R24" s="109" t="str">
        <f t="shared" si="8"/>
        <v/>
      </c>
      <c r="S24" s="110"/>
      <c r="T24" s="109" t="str">
        <f t="shared" si="9"/>
        <v/>
      </c>
      <c r="U24" s="111" t="str">
        <f t="shared" si="10"/>
        <v/>
      </c>
      <c r="V24" s="109" t="str">
        <f t="shared" si="11"/>
        <v/>
      </c>
      <c r="W24" s="110"/>
      <c r="X24" s="110"/>
      <c r="Y24" s="112" t="str">
        <f t="shared" si="12"/>
        <v/>
      </c>
      <c r="Z24" s="109" t="str">
        <f t="shared" si="13"/>
        <v/>
      </c>
      <c r="AA24" s="954"/>
      <c r="AB24" s="954"/>
    </row>
    <row r="25" spans="1:28" s="16" customFormat="1" ht="12.75" x14ac:dyDescent="0.2">
      <c r="A25" s="954"/>
      <c r="B25" s="954"/>
      <c r="C25" s="954"/>
      <c r="D25" s="954"/>
      <c r="E25" s="954"/>
      <c r="F25" s="108"/>
      <c r="G25" s="108"/>
      <c r="H25" s="108"/>
      <c r="I25" s="109">
        <f t="shared" si="3"/>
        <v>0</v>
      </c>
      <c r="J25" s="108"/>
      <c r="K25" s="109">
        <f t="shared" si="4"/>
        <v>0</v>
      </c>
      <c r="L25" s="108"/>
      <c r="M25" s="109">
        <f t="shared" si="5"/>
        <v>0</v>
      </c>
      <c r="N25" s="108"/>
      <c r="O25" s="109">
        <f t="shared" si="6"/>
        <v>0</v>
      </c>
      <c r="P25" s="108"/>
      <c r="Q25" s="109">
        <f t="shared" si="7"/>
        <v>0</v>
      </c>
      <c r="R25" s="109" t="str">
        <f t="shared" si="8"/>
        <v/>
      </c>
      <c r="S25" s="110"/>
      <c r="T25" s="109" t="str">
        <f t="shared" si="9"/>
        <v/>
      </c>
      <c r="U25" s="111" t="str">
        <f t="shared" si="10"/>
        <v/>
      </c>
      <c r="V25" s="109" t="str">
        <f t="shared" si="11"/>
        <v/>
      </c>
      <c r="W25" s="110"/>
      <c r="X25" s="110"/>
      <c r="Y25" s="112" t="str">
        <f t="shared" si="12"/>
        <v/>
      </c>
      <c r="Z25" s="109" t="str">
        <f t="shared" si="13"/>
        <v/>
      </c>
      <c r="AA25" s="954"/>
      <c r="AB25" s="954"/>
    </row>
    <row r="26" spans="1:28" s="16" customFormat="1" x14ac:dyDescent="0.25">
      <c r="A26" s="493"/>
      <c r="B26" s="493"/>
      <c r="C26" s="493"/>
      <c r="D26" s="493"/>
      <c r="E26" s="954"/>
      <c r="F26" s="108"/>
      <c r="G26" s="108"/>
      <c r="H26" s="108"/>
      <c r="I26" s="109">
        <f t="shared" si="3"/>
        <v>0</v>
      </c>
      <c r="J26" s="108"/>
      <c r="K26" s="109">
        <f t="shared" si="4"/>
        <v>0</v>
      </c>
      <c r="L26" s="108"/>
      <c r="M26" s="109">
        <f t="shared" si="5"/>
        <v>0</v>
      </c>
      <c r="N26" s="108"/>
      <c r="O26" s="109">
        <f t="shared" si="6"/>
        <v>0</v>
      </c>
      <c r="P26" s="108"/>
      <c r="Q26" s="109">
        <f t="shared" si="7"/>
        <v>0</v>
      </c>
      <c r="R26" s="109" t="str">
        <f t="shared" si="8"/>
        <v/>
      </c>
      <c r="S26" s="110"/>
      <c r="T26" s="109" t="str">
        <f t="shared" si="9"/>
        <v/>
      </c>
      <c r="U26" s="111" t="str">
        <f t="shared" si="10"/>
        <v/>
      </c>
      <c r="V26" s="109" t="str">
        <f t="shared" si="11"/>
        <v/>
      </c>
      <c r="W26" s="110"/>
      <c r="X26" s="110"/>
      <c r="Y26" s="112" t="str">
        <f t="shared" si="12"/>
        <v/>
      </c>
      <c r="Z26" s="109" t="str">
        <f t="shared" si="13"/>
        <v/>
      </c>
      <c r="AA26" s="954"/>
      <c r="AB26" s="954"/>
    </row>
    <row r="27" spans="1:28" s="16" customFormat="1" x14ac:dyDescent="0.25">
      <c r="A27" s="493"/>
      <c r="B27" s="493"/>
      <c r="C27" s="493"/>
      <c r="D27" s="493"/>
      <c r="E27" s="954"/>
      <c r="F27" s="108"/>
      <c r="G27" s="108"/>
      <c r="H27" s="108"/>
      <c r="I27" s="109">
        <f t="shared" si="3"/>
        <v>0</v>
      </c>
      <c r="J27" s="108"/>
      <c r="K27" s="109">
        <f t="shared" si="4"/>
        <v>0</v>
      </c>
      <c r="L27" s="108"/>
      <c r="M27" s="109">
        <f t="shared" si="5"/>
        <v>0</v>
      </c>
      <c r="N27" s="108"/>
      <c r="O27" s="109">
        <f t="shared" si="6"/>
        <v>0</v>
      </c>
      <c r="P27" s="108"/>
      <c r="Q27" s="109">
        <f t="shared" si="7"/>
        <v>0</v>
      </c>
      <c r="R27" s="109" t="str">
        <f t="shared" si="8"/>
        <v/>
      </c>
      <c r="S27" s="110"/>
      <c r="T27" s="109" t="str">
        <f t="shared" si="9"/>
        <v/>
      </c>
      <c r="U27" s="111" t="str">
        <f t="shared" si="10"/>
        <v/>
      </c>
      <c r="V27" s="109" t="str">
        <f t="shared" si="11"/>
        <v/>
      </c>
      <c r="W27" s="110"/>
      <c r="X27" s="110"/>
      <c r="Y27" s="112" t="str">
        <f t="shared" si="12"/>
        <v/>
      </c>
      <c r="Z27" s="109" t="str">
        <f t="shared" si="13"/>
        <v/>
      </c>
      <c r="AA27" s="954"/>
      <c r="AB27" s="954"/>
    </row>
    <row r="28" spans="1:28" s="16" customFormat="1" x14ac:dyDescent="0.25">
      <c r="A28" s="493"/>
      <c r="B28" s="493"/>
      <c r="C28" s="493"/>
      <c r="D28" s="493"/>
      <c r="E28" s="954"/>
      <c r="F28" s="108"/>
      <c r="G28" s="108"/>
      <c r="H28" s="108"/>
      <c r="I28" s="109">
        <f t="shared" si="3"/>
        <v>0</v>
      </c>
      <c r="J28" s="108"/>
      <c r="K28" s="109">
        <f t="shared" si="4"/>
        <v>0</v>
      </c>
      <c r="L28" s="108"/>
      <c r="M28" s="109">
        <f t="shared" si="5"/>
        <v>0</v>
      </c>
      <c r="N28" s="108"/>
      <c r="O28" s="109">
        <f t="shared" si="6"/>
        <v>0</v>
      </c>
      <c r="P28" s="108"/>
      <c r="Q28" s="109">
        <f t="shared" si="7"/>
        <v>0</v>
      </c>
      <c r="R28" s="109" t="str">
        <f t="shared" si="8"/>
        <v/>
      </c>
      <c r="S28" s="110"/>
      <c r="T28" s="109" t="str">
        <f t="shared" si="9"/>
        <v/>
      </c>
      <c r="U28" s="111" t="str">
        <f t="shared" si="10"/>
        <v/>
      </c>
      <c r="V28" s="109" t="str">
        <f t="shared" si="11"/>
        <v/>
      </c>
      <c r="W28" s="110"/>
      <c r="X28" s="110"/>
      <c r="Y28" s="112" t="str">
        <f t="shared" si="12"/>
        <v/>
      </c>
      <c r="Z28" s="109" t="str">
        <f t="shared" si="13"/>
        <v/>
      </c>
      <c r="AA28" s="954"/>
      <c r="AB28" s="954"/>
    </row>
    <row r="29" spans="1:28" s="16" customFormat="1" x14ac:dyDescent="0.25">
      <c r="A29" s="493"/>
      <c r="B29" s="493"/>
      <c r="C29" s="493"/>
      <c r="D29" s="493"/>
      <c r="E29" s="954"/>
      <c r="F29" s="108"/>
      <c r="G29" s="108"/>
      <c r="H29" s="108"/>
      <c r="I29" s="109">
        <f t="shared" si="3"/>
        <v>0</v>
      </c>
      <c r="J29" s="108"/>
      <c r="K29" s="109">
        <f t="shared" si="4"/>
        <v>0</v>
      </c>
      <c r="L29" s="108"/>
      <c r="M29" s="109">
        <f t="shared" si="5"/>
        <v>0</v>
      </c>
      <c r="N29" s="108"/>
      <c r="O29" s="109">
        <f t="shared" si="6"/>
        <v>0</v>
      </c>
      <c r="P29" s="108"/>
      <c r="Q29" s="109">
        <f t="shared" si="7"/>
        <v>0</v>
      </c>
      <c r="R29" s="109" t="str">
        <f t="shared" si="8"/>
        <v/>
      </c>
      <c r="S29" s="110"/>
      <c r="T29" s="109" t="str">
        <f t="shared" si="9"/>
        <v/>
      </c>
      <c r="U29" s="111" t="str">
        <f t="shared" si="10"/>
        <v/>
      </c>
      <c r="V29" s="109" t="str">
        <f t="shared" si="11"/>
        <v/>
      </c>
      <c r="W29" s="110"/>
      <c r="X29" s="110"/>
      <c r="Y29" s="112" t="str">
        <f t="shared" si="12"/>
        <v/>
      </c>
      <c r="Z29" s="109" t="str">
        <f t="shared" si="13"/>
        <v/>
      </c>
      <c r="AA29" s="954"/>
      <c r="AB29" s="954"/>
    </row>
    <row r="30" spans="1:28" s="16" customFormat="1" x14ac:dyDescent="0.25">
      <c r="A30" s="493"/>
      <c r="B30" s="493"/>
      <c r="C30" s="493"/>
      <c r="D30" s="493"/>
      <c r="E30" s="954"/>
      <c r="F30" s="108"/>
      <c r="G30" s="108"/>
      <c r="H30" s="108"/>
      <c r="I30" s="109">
        <f t="shared" si="3"/>
        <v>0</v>
      </c>
      <c r="J30" s="108"/>
      <c r="K30" s="109">
        <f t="shared" si="4"/>
        <v>0</v>
      </c>
      <c r="L30" s="108"/>
      <c r="M30" s="109">
        <f t="shared" si="5"/>
        <v>0</v>
      </c>
      <c r="N30" s="108"/>
      <c r="O30" s="109">
        <f t="shared" si="6"/>
        <v>0</v>
      </c>
      <c r="P30" s="108"/>
      <c r="Q30" s="109">
        <f t="shared" si="7"/>
        <v>0</v>
      </c>
      <c r="R30" s="109" t="str">
        <f t="shared" si="8"/>
        <v/>
      </c>
      <c r="S30" s="110"/>
      <c r="T30" s="109" t="str">
        <f t="shared" si="9"/>
        <v/>
      </c>
      <c r="U30" s="111" t="str">
        <f t="shared" si="10"/>
        <v/>
      </c>
      <c r="V30" s="109" t="str">
        <f t="shared" si="11"/>
        <v/>
      </c>
      <c r="W30" s="110"/>
      <c r="X30" s="110"/>
      <c r="Y30" s="112" t="str">
        <f t="shared" si="12"/>
        <v/>
      </c>
      <c r="Z30" s="109" t="str">
        <f t="shared" si="13"/>
        <v/>
      </c>
      <c r="AA30" s="954"/>
      <c r="AB30" s="954"/>
    </row>
    <row r="31" spans="1:28" s="16" customFormat="1" x14ac:dyDescent="0.25">
      <c r="A31" s="493"/>
      <c r="B31" s="493"/>
      <c r="C31" s="493"/>
      <c r="D31" s="493"/>
      <c r="E31" s="954"/>
      <c r="F31" s="108"/>
      <c r="G31" s="108"/>
      <c r="H31" s="108"/>
      <c r="I31" s="109">
        <f t="shared" si="3"/>
        <v>0</v>
      </c>
      <c r="J31" s="108"/>
      <c r="K31" s="109">
        <f t="shared" si="4"/>
        <v>0</v>
      </c>
      <c r="L31" s="108"/>
      <c r="M31" s="109">
        <f t="shared" si="5"/>
        <v>0</v>
      </c>
      <c r="N31" s="108"/>
      <c r="O31" s="109">
        <f t="shared" si="6"/>
        <v>0</v>
      </c>
      <c r="P31" s="108"/>
      <c r="Q31" s="109">
        <f t="shared" si="7"/>
        <v>0</v>
      </c>
      <c r="R31" s="109" t="str">
        <f t="shared" si="8"/>
        <v/>
      </c>
      <c r="S31" s="110"/>
      <c r="T31" s="109" t="str">
        <f t="shared" si="9"/>
        <v/>
      </c>
      <c r="U31" s="111" t="str">
        <f t="shared" si="10"/>
        <v/>
      </c>
      <c r="V31" s="109" t="str">
        <f t="shared" si="11"/>
        <v/>
      </c>
      <c r="W31" s="110"/>
      <c r="X31" s="110"/>
      <c r="Y31" s="112" t="str">
        <f t="shared" si="12"/>
        <v/>
      </c>
      <c r="Z31" s="109" t="str">
        <f t="shared" si="13"/>
        <v/>
      </c>
      <c r="AA31" s="954"/>
      <c r="AB31" s="954"/>
    </row>
    <row r="32" spans="1:28" s="16" customFormat="1" x14ac:dyDescent="0.25">
      <c r="A32" s="493"/>
      <c r="B32" s="493"/>
      <c r="C32" s="493"/>
      <c r="D32" s="493"/>
      <c r="E32" s="954"/>
      <c r="F32" s="108"/>
      <c r="G32" s="108"/>
      <c r="H32" s="108"/>
      <c r="I32" s="109">
        <f t="shared" si="3"/>
        <v>0</v>
      </c>
      <c r="J32" s="108"/>
      <c r="K32" s="109">
        <f t="shared" si="4"/>
        <v>0</v>
      </c>
      <c r="L32" s="108"/>
      <c r="M32" s="109">
        <f t="shared" si="5"/>
        <v>0</v>
      </c>
      <c r="N32" s="108"/>
      <c r="O32" s="109">
        <f t="shared" si="6"/>
        <v>0</v>
      </c>
      <c r="P32" s="108"/>
      <c r="Q32" s="109">
        <f t="shared" si="7"/>
        <v>0</v>
      </c>
      <c r="R32" s="109" t="str">
        <f t="shared" si="8"/>
        <v/>
      </c>
      <c r="S32" s="110"/>
      <c r="T32" s="109" t="str">
        <f t="shared" si="9"/>
        <v/>
      </c>
      <c r="U32" s="111" t="str">
        <f t="shared" si="10"/>
        <v/>
      </c>
      <c r="V32" s="109" t="str">
        <f t="shared" si="11"/>
        <v/>
      </c>
      <c r="W32" s="110"/>
      <c r="X32" s="110"/>
      <c r="Y32" s="112" t="str">
        <f t="shared" si="12"/>
        <v/>
      </c>
      <c r="Z32" s="109" t="str">
        <f t="shared" si="13"/>
        <v/>
      </c>
      <c r="AA32" s="954"/>
      <c r="AB32" s="954"/>
    </row>
    <row r="33" spans="1:28" s="16" customFormat="1" x14ac:dyDescent="0.25">
      <c r="A33" s="493"/>
      <c r="B33" s="493"/>
      <c r="C33" s="493"/>
      <c r="D33" s="493"/>
      <c r="E33" s="954"/>
      <c r="F33" s="108"/>
      <c r="G33" s="108"/>
      <c r="H33" s="108"/>
      <c r="I33" s="109">
        <f t="shared" si="3"/>
        <v>0</v>
      </c>
      <c r="J33" s="108"/>
      <c r="K33" s="109">
        <f t="shared" si="4"/>
        <v>0</v>
      </c>
      <c r="L33" s="108"/>
      <c r="M33" s="109">
        <f t="shared" si="5"/>
        <v>0</v>
      </c>
      <c r="N33" s="108"/>
      <c r="O33" s="109">
        <f t="shared" si="6"/>
        <v>0</v>
      </c>
      <c r="P33" s="108"/>
      <c r="Q33" s="109">
        <f t="shared" si="7"/>
        <v>0</v>
      </c>
      <c r="R33" s="109" t="str">
        <f t="shared" si="8"/>
        <v/>
      </c>
      <c r="S33" s="110"/>
      <c r="T33" s="109" t="str">
        <f t="shared" si="9"/>
        <v/>
      </c>
      <c r="U33" s="111" t="str">
        <f t="shared" si="10"/>
        <v/>
      </c>
      <c r="V33" s="109" t="str">
        <f t="shared" si="11"/>
        <v/>
      </c>
      <c r="W33" s="110"/>
      <c r="X33" s="110"/>
      <c r="Y33" s="112" t="str">
        <f t="shared" si="12"/>
        <v/>
      </c>
      <c r="Z33" s="109" t="str">
        <f t="shared" si="13"/>
        <v/>
      </c>
      <c r="AA33" s="954"/>
      <c r="AB33" s="954"/>
    </row>
    <row r="34" spans="1:28" s="16" customFormat="1" x14ac:dyDescent="0.25">
      <c r="A34" s="493"/>
      <c r="B34" s="493"/>
      <c r="C34" s="493"/>
      <c r="D34" s="493"/>
      <c r="E34" s="954"/>
      <c r="F34" s="108"/>
      <c r="G34" s="108"/>
      <c r="H34" s="108"/>
      <c r="I34" s="109">
        <f t="shared" si="3"/>
        <v>0</v>
      </c>
      <c r="J34" s="108"/>
      <c r="K34" s="109">
        <f t="shared" si="4"/>
        <v>0</v>
      </c>
      <c r="L34" s="108"/>
      <c r="M34" s="109">
        <f t="shared" si="5"/>
        <v>0</v>
      </c>
      <c r="N34" s="108"/>
      <c r="O34" s="109">
        <f t="shared" si="6"/>
        <v>0</v>
      </c>
      <c r="P34" s="108"/>
      <c r="Q34" s="109">
        <f t="shared" si="7"/>
        <v>0</v>
      </c>
      <c r="R34" s="109" t="str">
        <f t="shared" si="8"/>
        <v/>
      </c>
      <c r="S34" s="110"/>
      <c r="T34" s="109" t="str">
        <f t="shared" si="9"/>
        <v/>
      </c>
      <c r="U34" s="111" t="str">
        <f t="shared" si="10"/>
        <v/>
      </c>
      <c r="V34" s="109" t="str">
        <f t="shared" si="11"/>
        <v/>
      </c>
      <c r="W34" s="110"/>
      <c r="X34" s="110"/>
      <c r="Y34" s="112" t="str">
        <f t="shared" si="12"/>
        <v/>
      </c>
      <c r="Z34" s="109" t="str">
        <f t="shared" si="13"/>
        <v/>
      </c>
      <c r="AA34" s="954"/>
      <c r="AB34" s="954"/>
    </row>
    <row r="35" spans="1:28" s="16" customFormat="1" x14ac:dyDescent="0.25">
      <c r="A35" s="493"/>
      <c r="B35" s="493"/>
      <c r="C35" s="493"/>
      <c r="D35" s="493"/>
      <c r="E35" s="954"/>
      <c r="F35" s="108"/>
      <c r="G35" s="108"/>
      <c r="H35" s="108"/>
      <c r="I35" s="109">
        <f t="shared" si="3"/>
        <v>0</v>
      </c>
      <c r="J35" s="108"/>
      <c r="K35" s="109">
        <f t="shared" si="4"/>
        <v>0</v>
      </c>
      <c r="L35" s="108"/>
      <c r="M35" s="109">
        <f t="shared" si="5"/>
        <v>0</v>
      </c>
      <c r="N35" s="108"/>
      <c r="O35" s="109">
        <f t="shared" si="6"/>
        <v>0</v>
      </c>
      <c r="P35" s="108"/>
      <c r="Q35" s="109">
        <f t="shared" si="7"/>
        <v>0</v>
      </c>
      <c r="R35" s="109" t="str">
        <f t="shared" si="8"/>
        <v/>
      </c>
      <c r="S35" s="110"/>
      <c r="T35" s="109" t="str">
        <f t="shared" si="9"/>
        <v/>
      </c>
      <c r="U35" s="111" t="str">
        <f t="shared" si="10"/>
        <v/>
      </c>
      <c r="V35" s="109" t="str">
        <f t="shared" si="11"/>
        <v/>
      </c>
      <c r="W35" s="110"/>
      <c r="X35" s="110"/>
      <c r="Y35" s="112" t="str">
        <f t="shared" si="12"/>
        <v/>
      </c>
      <c r="Z35" s="109" t="str">
        <f t="shared" si="13"/>
        <v/>
      </c>
      <c r="AA35" s="954"/>
      <c r="AB35" s="954"/>
    </row>
    <row r="36" spans="1:28" s="16" customFormat="1" x14ac:dyDescent="0.25">
      <c r="A36" s="493"/>
      <c r="B36" s="493"/>
      <c r="C36" s="493"/>
      <c r="D36" s="493"/>
      <c r="E36" s="954"/>
      <c r="F36" s="108"/>
      <c r="G36" s="108"/>
      <c r="H36" s="108"/>
      <c r="I36" s="109">
        <f t="shared" si="3"/>
        <v>0</v>
      </c>
      <c r="J36" s="108"/>
      <c r="K36" s="109">
        <f t="shared" si="4"/>
        <v>0</v>
      </c>
      <c r="L36" s="108"/>
      <c r="M36" s="109">
        <f t="shared" si="5"/>
        <v>0</v>
      </c>
      <c r="N36" s="108"/>
      <c r="O36" s="109">
        <f t="shared" si="6"/>
        <v>0</v>
      </c>
      <c r="P36" s="108"/>
      <c r="Q36" s="109">
        <f t="shared" si="7"/>
        <v>0</v>
      </c>
      <c r="R36" s="109" t="str">
        <f t="shared" si="8"/>
        <v/>
      </c>
      <c r="S36" s="110"/>
      <c r="T36" s="109" t="str">
        <f t="shared" si="9"/>
        <v/>
      </c>
      <c r="U36" s="111" t="str">
        <f t="shared" si="10"/>
        <v/>
      </c>
      <c r="V36" s="109" t="str">
        <f t="shared" si="11"/>
        <v/>
      </c>
      <c r="W36" s="110"/>
      <c r="X36" s="110"/>
      <c r="Y36" s="112" t="str">
        <f t="shared" si="12"/>
        <v/>
      </c>
      <c r="Z36" s="109" t="str">
        <f t="shared" si="13"/>
        <v/>
      </c>
      <c r="AA36" s="954"/>
      <c r="AB36" s="954"/>
    </row>
    <row r="37" spans="1:28" s="16" customFormat="1" x14ac:dyDescent="0.25">
      <c r="A37" s="493"/>
      <c r="B37" s="493"/>
      <c r="C37" s="493"/>
      <c r="D37" s="493"/>
      <c r="E37" s="954"/>
      <c r="F37" s="108"/>
      <c r="G37" s="108"/>
      <c r="H37" s="108"/>
      <c r="I37" s="109">
        <f t="shared" si="3"/>
        <v>0</v>
      </c>
      <c r="J37" s="108"/>
      <c r="K37" s="109">
        <f t="shared" si="4"/>
        <v>0</v>
      </c>
      <c r="L37" s="108"/>
      <c r="M37" s="109">
        <f t="shared" si="5"/>
        <v>0</v>
      </c>
      <c r="N37" s="108"/>
      <c r="O37" s="109">
        <f t="shared" si="6"/>
        <v>0</v>
      </c>
      <c r="P37" s="108"/>
      <c r="Q37" s="109">
        <f t="shared" si="7"/>
        <v>0</v>
      </c>
      <c r="R37" s="109" t="str">
        <f t="shared" si="8"/>
        <v/>
      </c>
      <c r="S37" s="110"/>
      <c r="T37" s="109" t="str">
        <f t="shared" si="9"/>
        <v/>
      </c>
      <c r="U37" s="111" t="str">
        <f t="shared" si="10"/>
        <v/>
      </c>
      <c r="V37" s="109" t="str">
        <f t="shared" si="11"/>
        <v/>
      </c>
      <c r="W37" s="110"/>
      <c r="X37" s="110"/>
      <c r="Y37" s="112" t="str">
        <f t="shared" si="12"/>
        <v/>
      </c>
      <c r="Z37" s="109" t="str">
        <f t="shared" si="13"/>
        <v/>
      </c>
      <c r="AA37" s="954"/>
      <c r="AB37" s="954"/>
    </row>
    <row r="38" spans="1:28" s="16" customFormat="1" x14ac:dyDescent="0.25">
      <c r="A38" s="493"/>
      <c r="B38" s="493"/>
      <c r="C38" s="493"/>
      <c r="D38" s="493"/>
      <c r="E38" s="954"/>
      <c r="F38" s="108"/>
      <c r="G38" s="108"/>
      <c r="H38" s="108"/>
      <c r="I38" s="109">
        <f t="shared" si="3"/>
        <v>0</v>
      </c>
      <c r="J38" s="108"/>
      <c r="K38" s="109">
        <f t="shared" si="4"/>
        <v>0</v>
      </c>
      <c r="L38" s="108"/>
      <c r="M38" s="109">
        <f t="shared" si="5"/>
        <v>0</v>
      </c>
      <c r="N38" s="108"/>
      <c r="O38" s="109">
        <f t="shared" si="6"/>
        <v>0</v>
      </c>
      <c r="P38" s="108"/>
      <c r="Q38" s="109">
        <f t="shared" si="7"/>
        <v>0</v>
      </c>
      <c r="R38" s="109" t="str">
        <f t="shared" si="8"/>
        <v/>
      </c>
      <c r="S38" s="110"/>
      <c r="T38" s="109" t="str">
        <f t="shared" si="9"/>
        <v/>
      </c>
      <c r="U38" s="111" t="str">
        <f t="shared" si="10"/>
        <v/>
      </c>
      <c r="V38" s="109" t="str">
        <f t="shared" si="11"/>
        <v/>
      </c>
      <c r="W38" s="110"/>
      <c r="X38" s="110"/>
      <c r="Y38" s="112" t="str">
        <f t="shared" si="12"/>
        <v/>
      </c>
      <c r="Z38" s="109" t="str">
        <f t="shared" si="13"/>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0vvQs0963aryttr6Z2d8m+G9x7zxtCeLKJmd4O7/X27aKWtEDvxbs1SIIyDb67qR9HevzAdv4sS6BFlHPVp0qg==" saltValue="Pv1VNZ2JfKYArGlAb6TbF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465B84A0-990D-484F-8918-3EB390D1EFA7}">
      <formula1>"x,X"</formula1>
    </dataValidation>
  </dataValidations>
  <hyperlinks>
    <hyperlink ref="B13" location="'Capacity Plan'!A1" display="Capacity Plan" xr:uid="{E74F0524-9B40-411A-85A4-1BA79E946A4D}"/>
    <hyperlink ref="B10:B12" location="'Run @ Rate Summary Data'!A1" display="Run @ Rate Summary Data" xr:uid="{9226C6BE-48B3-4C81-BA32-06A7F99C3B4C}"/>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4A236-E3EB-436D-BC38-3F4C5645E22C}">
  <sheetPr codeName="Sheet22">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Plan'!$D$36="","",'Capacity Plan'!$D$36)</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Plan'!L36/'Capacity Plan'!M36),"")</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38" si="0">IF(H15="x",(G15-F15)*1440,0)</f>
        <v>0</v>
      </c>
      <c r="J15" s="108"/>
      <c r="K15" s="109">
        <f t="shared" ref="K15:K38" si="1">IF(J15="x",(G15-F15)*1440,0)</f>
        <v>0</v>
      </c>
      <c r="L15" s="108"/>
      <c r="M15" s="109">
        <f t="shared" ref="M15:M38" si="2">IF(L15="x",(G15-F15)*1440,0)</f>
        <v>0</v>
      </c>
      <c r="N15" s="108"/>
      <c r="O15" s="109">
        <f t="shared" ref="O15:O38"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o+BX+4NBeZv3d4+KZD7GjLDh8WLTMtFJxt0Uk+qQcVvGmyuBQlY1b1W3Hffk8h24C7/Rdm2OjITndc/25SbYOg==" saltValue="MkfiPEHa/HK/PycP1nMES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37B6A40E-0EF9-400E-9BFE-4F6E28CAED52}">
      <formula1>"x,X"</formula1>
    </dataValidation>
  </dataValidations>
  <hyperlinks>
    <hyperlink ref="B13" location="'Capacity Plan'!A1" display="Capacity Plan" xr:uid="{428DD4CD-1D0B-4237-9C22-58509BAF16CF}"/>
    <hyperlink ref="B10:B12" location="'Run @ Rate Summary Data'!A1" display="Run @ Rate Summary Data" xr:uid="{9C9058AE-B98F-473C-ADA0-13D8FEAC1A17}"/>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3927C8-56F1-4508-ADAF-9FDE0862621D}">
  <sheetPr codeName="Sheet23">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Plan'!$D$37="","",'Capacity Plan'!$D$37)</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Plan'!L37/'Capacity Plan'!M37),"")</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7" si="0">IF(H15="x",(G15-F15)*1440,0)</f>
        <v>0</v>
      </c>
      <c r="J15" s="108"/>
      <c r="K15" s="109">
        <f t="shared" ref="K15:K17" si="1">IF(J15="x",(G15-F15)*1440,0)</f>
        <v>0</v>
      </c>
      <c r="L15" s="108"/>
      <c r="M15" s="109">
        <f t="shared" ref="M15:M17" si="2">IF(L15="x",(G15-F15)*1440,0)</f>
        <v>0</v>
      </c>
      <c r="N15" s="108"/>
      <c r="O15" s="109">
        <f t="shared" ref="O15:O17"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IF(P16="x",(G16-F16)*1440,0)</f>
        <v>0</v>
      </c>
      <c r="R16" s="109" t="str">
        <f>IF(ISBLANK(F16),"",IF(G16&gt;=F16,(G16-F16)*1440,(1+G16-F16)*1440))</f>
        <v/>
      </c>
      <c r="S16" s="110"/>
      <c r="T16" s="109" t="str">
        <f>IFERROR(IF(S16="","",((S16/R16))*60),"")</f>
        <v/>
      </c>
      <c r="U16" s="111" t="str">
        <f>IF(S16="","",S16-(W16+X16))</f>
        <v/>
      </c>
      <c r="V16" s="109" t="str">
        <f>IFERROR(IF(S16="","",((U16/S16))*T16),"")</f>
        <v/>
      </c>
      <c r="W16" s="110"/>
      <c r="X16" s="110"/>
      <c r="Y16" s="112" t="str">
        <f>IFERROR(IF(S16="","",X16/S16),"")</f>
        <v/>
      </c>
      <c r="Z16" s="109" t="str">
        <f>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IF(P17="x",(G17-F17)*1440,0)</f>
        <v>0</v>
      </c>
      <c r="R17" s="109" t="str">
        <f>IF(ISBLANK(F17),"",IF(G17&gt;=F17,(G17-F17)*1440,(1+G17-F17)*1440))</f>
        <v/>
      </c>
      <c r="S17" s="110"/>
      <c r="T17" s="109" t="str">
        <f>IFERROR(IF(S17="","",((S17/R17))*60),"")</f>
        <v/>
      </c>
      <c r="U17" s="111" t="str">
        <f>IF(S17="","",S17-(W17+X17))</f>
        <v/>
      </c>
      <c r="V17" s="109" t="str">
        <f>IFERROR(IF(S17="","",((U17/S17))*T17),"")</f>
        <v/>
      </c>
      <c r="W17" s="110"/>
      <c r="X17" s="110"/>
      <c r="Y17" s="112" t="str">
        <f>IFERROR(IF(S17="","",X17/S17),"")</f>
        <v/>
      </c>
      <c r="Z17" s="109" t="str">
        <f>IFERROR(IF(S17="","",(1-(Y17/1000000))*T17),"")</f>
        <v/>
      </c>
      <c r="AA17" s="954"/>
      <c r="AB17" s="954"/>
    </row>
    <row r="18" spans="1:28" s="16" customFormat="1" x14ac:dyDescent="0.25">
      <c r="A18" s="963"/>
      <c r="B18" s="964"/>
      <c r="C18" s="965"/>
      <c r="D18" s="965" t="s">
        <v>120</v>
      </c>
      <c r="E18" s="953"/>
      <c r="F18" s="108"/>
      <c r="G18" s="108"/>
      <c r="H18" s="108"/>
      <c r="I18" s="109">
        <f>IF(H18="x",(G18-F18)*1440,0)</f>
        <v>0</v>
      </c>
      <c r="J18" s="108"/>
      <c r="K18" s="109">
        <f>IF(J18="x",(G18-F18)*1440,0)</f>
        <v>0</v>
      </c>
      <c r="L18" s="108"/>
      <c r="M18" s="109">
        <f>IF(L18="x",(G18-F18)*1440,0)</f>
        <v>0</v>
      </c>
      <c r="N18" s="108"/>
      <c r="O18" s="109">
        <f>IF(N18="x",(G18-F18)*1440,0)</f>
        <v>0</v>
      </c>
      <c r="P18" s="108"/>
      <c r="Q18" s="109">
        <f>IF(P18="x",(G18-F18)*1440,0)</f>
        <v>0</v>
      </c>
      <c r="R18" s="109" t="str">
        <f>IF(ISBLANK(F18),"",IF(G18&gt;=F18,(G18-F18)*1440,(1+G18-F18)*1440))</f>
        <v/>
      </c>
      <c r="S18" s="110"/>
      <c r="T18" s="109" t="str">
        <f>IFERROR(IF(S18="","",((S18/R18))*60),"")</f>
        <v/>
      </c>
      <c r="U18" s="111" t="str">
        <f>IF(S18="","",S18-(W18+X18))</f>
        <v/>
      </c>
      <c r="V18" s="109" t="str">
        <f>IFERROR(IF(S18="","",((U18/S18))*T18),"")</f>
        <v/>
      </c>
      <c r="W18" s="110"/>
      <c r="X18" s="110"/>
      <c r="Y18" s="112" t="str">
        <f>IFERROR(IF(S18="","",X18/S18),"")</f>
        <v/>
      </c>
      <c r="Z18" s="109" t="str">
        <f>IFERROR(IF(S18="","",(1-(Y18/1000000))*T18),"")</f>
        <v/>
      </c>
      <c r="AA18" s="954"/>
      <c r="AB18" s="954"/>
    </row>
    <row r="19" spans="1:28" s="16" customFormat="1" x14ac:dyDescent="0.25">
      <c r="A19" s="114" t="s">
        <v>114</v>
      </c>
      <c r="B19" s="113" t="s">
        <v>121</v>
      </c>
      <c r="C19" s="115"/>
      <c r="D19" s="116">
        <f>I39</f>
        <v>0</v>
      </c>
      <c r="E19" s="953"/>
      <c r="F19" s="108"/>
      <c r="G19" s="108"/>
      <c r="H19" s="108"/>
      <c r="I19" s="109">
        <f t="shared" ref="I19:I38" si="4">IF(H19="x",(G19-F19)*1440,0)</f>
        <v>0</v>
      </c>
      <c r="J19" s="108"/>
      <c r="K19" s="109">
        <f t="shared" ref="K19:K38" si="5">IF(J19="x",(G19-F19)*1440,0)</f>
        <v>0</v>
      </c>
      <c r="L19" s="108"/>
      <c r="M19" s="109">
        <f t="shared" ref="M19:M38" si="6">IF(L19="x",(G19-F19)*1440,0)</f>
        <v>0</v>
      </c>
      <c r="N19" s="108"/>
      <c r="O19" s="109">
        <f t="shared" ref="O19:O38" si="7">IF(N19="x",(G19-F19)*1440,0)</f>
        <v>0</v>
      </c>
      <c r="P19" s="108"/>
      <c r="Q19" s="109">
        <f t="shared" ref="Q19:Q38" si="8">IF(P19="x",(G19-F19)*1440,0)</f>
        <v>0</v>
      </c>
      <c r="R19" s="109" t="str">
        <f t="shared" ref="R19:R38" si="9">IF(ISBLANK(F19),"",IF(G19&gt;=F19,(G19-F19)*1440,(1+G19-F19)*1440))</f>
        <v/>
      </c>
      <c r="S19" s="110"/>
      <c r="T19" s="109" t="str">
        <f t="shared" ref="T19:T38" si="10">IFERROR(IF(S19="","",((S19/R19))*60),"")</f>
        <v/>
      </c>
      <c r="U19" s="111" t="str">
        <f t="shared" ref="U19:U38" si="11">IF(S19="","",S19-(W19+X19))</f>
        <v/>
      </c>
      <c r="V19" s="109" t="str">
        <f t="shared" ref="V19:V38" si="12">IFERROR(IF(S19="","",((U19/S19))*T19),"")</f>
        <v/>
      </c>
      <c r="W19" s="110"/>
      <c r="X19" s="110"/>
      <c r="Y19" s="112" t="str">
        <f t="shared" ref="Y19:Y38" si="13">IFERROR(IF(S19="","",X19/S19),"")</f>
        <v/>
      </c>
      <c r="Z19" s="109" t="str">
        <f t="shared" ref="Z19:Z38" si="14">IFERROR(IF(S19="","",(1-(Y19/1000000))*T19),"")</f>
        <v/>
      </c>
      <c r="AA19" s="954"/>
      <c r="AB19" s="954"/>
    </row>
    <row r="20" spans="1:28" s="16" customFormat="1" x14ac:dyDescent="0.25">
      <c r="A20" s="114" t="s">
        <v>115</v>
      </c>
      <c r="B20" s="115" t="s">
        <v>122</v>
      </c>
      <c r="C20" s="115"/>
      <c r="D20" s="116">
        <f>K39</f>
        <v>0</v>
      </c>
      <c r="E20" s="953"/>
      <c r="F20" s="108"/>
      <c r="G20" s="108"/>
      <c r="H20" s="108"/>
      <c r="I20" s="109">
        <f t="shared" si="4"/>
        <v>0</v>
      </c>
      <c r="J20" s="108"/>
      <c r="K20" s="109">
        <f t="shared" si="5"/>
        <v>0</v>
      </c>
      <c r="L20" s="108"/>
      <c r="M20" s="109">
        <f t="shared" si="6"/>
        <v>0</v>
      </c>
      <c r="N20" s="108"/>
      <c r="O20" s="109">
        <f t="shared" si="7"/>
        <v>0</v>
      </c>
      <c r="P20" s="108"/>
      <c r="Q20" s="109">
        <f t="shared" si="8"/>
        <v>0</v>
      </c>
      <c r="R20" s="109" t="str">
        <f t="shared" si="9"/>
        <v/>
      </c>
      <c r="S20" s="110"/>
      <c r="T20" s="109" t="str">
        <f t="shared" si="10"/>
        <v/>
      </c>
      <c r="U20" s="111" t="str">
        <f t="shared" si="11"/>
        <v/>
      </c>
      <c r="V20" s="109" t="str">
        <f t="shared" si="12"/>
        <v/>
      </c>
      <c r="W20" s="110"/>
      <c r="X20" s="110"/>
      <c r="Y20" s="112" t="str">
        <f t="shared" si="13"/>
        <v/>
      </c>
      <c r="Z20" s="109" t="str">
        <f t="shared" si="14"/>
        <v/>
      </c>
      <c r="AA20" s="954"/>
      <c r="AB20" s="954"/>
    </row>
    <row r="21" spans="1:28" s="16" customFormat="1" x14ac:dyDescent="0.25">
      <c r="A21" s="114" t="s">
        <v>116</v>
      </c>
      <c r="B21" s="115" t="s">
        <v>123</v>
      </c>
      <c r="C21" s="115"/>
      <c r="D21" s="116">
        <f>M39</f>
        <v>0</v>
      </c>
      <c r="E21" s="953"/>
      <c r="F21" s="108"/>
      <c r="G21" s="108"/>
      <c r="H21" s="108"/>
      <c r="I21" s="109">
        <f t="shared" si="4"/>
        <v>0</v>
      </c>
      <c r="J21" s="108"/>
      <c r="K21" s="109">
        <f t="shared" si="5"/>
        <v>0</v>
      </c>
      <c r="L21" s="108"/>
      <c r="M21" s="109">
        <f t="shared" si="6"/>
        <v>0</v>
      </c>
      <c r="N21" s="108"/>
      <c r="O21" s="109">
        <f t="shared" si="7"/>
        <v>0</v>
      </c>
      <c r="P21" s="108"/>
      <c r="Q21" s="109">
        <f t="shared" si="8"/>
        <v>0</v>
      </c>
      <c r="R21" s="109" t="str">
        <f t="shared" si="9"/>
        <v/>
      </c>
      <c r="S21" s="110"/>
      <c r="T21" s="109" t="str">
        <f t="shared" si="10"/>
        <v/>
      </c>
      <c r="U21" s="111" t="str">
        <f t="shared" si="11"/>
        <v/>
      </c>
      <c r="V21" s="109" t="str">
        <f t="shared" si="12"/>
        <v/>
      </c>
      <c r="W21" s="110"/>
      <c r="X21" s="110"/>
      <c r="Y21" s="112" t="str">
        <f t="shared" si="13"/>
        <v/>
      </c>
      <c r="Z21" s="109" t="str">
        <f t="shared" si="14"/>
        <v/>
      </c>
      <c r="AA21" s="954"/>
      <c r="AB21" s="954"/>
    </row>
    <row r="22" spans="1:28" s="16" customFormat="1" x14ac:dyDescent="0.25">
      <c r="A22" s="114" t="s">
        <v>117</v>
      </c>
      <c r="B22" s="115" t="s">
        <v>124</v>
      </c>
      <c r="C22" s="115"/>
      <c r="D22" s="116">
        <f>O39</f>
        <v>0</v>
      </c>
      <c r="E22" s="954"/>
      <c r="F22" s="108"/>
      <c r="G22" s="108"/>
      <c r="H22" s="108"/>
      <c r="I22" s="109">
        <f t="shared" si="4"/>
        <v>0</v>
      </c>
      <c r="J22" s="108"/>
      <c r="K22" s="109">
        <f t="shared" si="5"/>
        <v>0</v>
      </c>
      <c r="L22" s="108"/>
      <c r="M22" s="109">
        <f t="shared" si="6"/>
        <v>0</v>
      </c>
      <c r="N22" s="108"/>
      <c r="O22" s="109">
        <f t="shared" si="7"/>
        <v>0</v>
      </c>
      <c r="P22" s="108"/>
      <c r="Q22" s="109">
        <f t="shared" si="8"/>
        <v>0</v>
      </c>
      <c r="R22" s="109" t="str">
        <f t="shared" si="9"/>
        <v/>
      </c>
      <c r="S22" s="110"/>
      <c r="T22" s="109" t="str">
        <f t="shared" si="10"/>
        <v/>
      </c>
      <c r="U22" s="111" t="str">
        <f t="shared" si="11"/>
        <v/>
      </c>
      <c r="V22" s="109" t="str">
        <f t="shared" si="12"/>
        <v/>
      </c>
      <c r="W22" s="110"/>
      <c r="X22" s="110"/>
      <c r="Y22" s="112" t="str">
        <f t="shared" si="13"/>
        <v/>
      </c>
      <c r="Z22" s="109" t="str">
        <f t="shared" si="14"/>
        <v/>
      </c>
      <c r="AA22" s="954"/>
      <c r="AB22" s="954"/>
    </row>
    <row r="23" spans="1:28" s="16" customFormat="1" x14ac:dyDescent="0.25">
      <c r="A23" s="114" t="s">
        <v>118</v>
      </c>
      <c r="B23" s="115" t="s">
        <v>125</v>
      </c>
      <c r="C23" s="103"/>
      <c r="D23" s="117">
        <f>Q39</f>
        <v>0</v>
      </c>
      <c r="E23" s="954"/>
      <c r="F23" s="108"/>
      <c r="G23" s="108"/>
      <c r="H23" s="108"/>
      <c r="I23" s="109">
        <f t="shared" si="4"/>
        <v>0</v>
      </c>
      <c r="J23" s="108"/>
      <c r="K23" s="109">
        <f t="shared" si="5"/>
        <v>0</v>
      </c>
      <c r="L23" s="108"/>
      <c r="M23" s="109">
        <f t="shared" si="6"/>
        <v>0</v>
      </c>
      <c r="N23" s="108"/>
      <c r="O23" s="109">
        <f t="shared" si="7"/>
        <v>0</v>
      </c>
      <c r="P23" s="108"/>
      <c r="Q23" s="109">
        <f t="shared" si="8"/>
        <v>0</v>
      </c>
      <c r="R23" s="109" t="str">
        <f t="shared" si="9"/>
        <v/>
      </c>
      <c r="S23" s="110"/>
      <c r="T23" s="109" t="str">
        <f t="shared" si="10"/>
        <v/>
      </c>
      <c r="U23" s="111" t="str">
        <f t="shared" si="11"/>
        <v/>
      </c>
      <c r="V23" s="109" t="str">
        <f t="shared" si="12"/>
        <v/>
      </c>
      <c r="W23" s="110"/>
      <c r="X23" s="110"/>
      <c r="Y23" s="112" t="str">
        <f t="shared" si="13"/>
        <v/>
      </c>
      <c r="Z23" s="109" t="str">
        <f t="shared" si="14"/>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8"/>
        <v>0</v>
      </c>
      <c r="R24" s="109" t="str">
        <f t="shared" si="9"/>
        <v/>
      </c>
      <c r="S24" s="110"/>
      <c r="T24" s="109" t="str">
        <f t="shared" si="10"/>
        <v/>
      </c>
      <c r="U24" s="111" t="str">
        <f t="shared" si="11"/>
        <v/>
      </c>
      <c r="V24" s="109" t="str">
        <f t="shared" si="12"/>
        <v/>
      </c>
      <c r="W24" s="110"/>
      <c r="X24" s="110"/>
      <c r="Y24" s="112" t="str">
        <f t="shared" si="13"/>
        <v/>
      </c>
      <c r="Z24" s="109" t="str">
        <f t="shared" si="14"/>
        <v/>
      </c>
      <c r="AA24" s="954"/>
      <c r="AB24" s="954"/>
    </row>
    <row r="25" spans="1:28" s="16" customFormat="1" ht="12.75" x14ac:dyDescent="0.2">
      <c r="A25" s="954"/>
      <c r="B25" s="954"/>
      <c r="C25" s="954"/>
      <c r="D25" s="954"/>
      <c r="E25" s="954"/>
      <c r="F25" s="108"/>
      <c r="G25" s="108"/>
      <c r="H25" s="108"/>
      <c r="I25" s="109">
        <f t="shared" si="4"/>
        <v>0</v>
      </c>
      <c r="J25" s="108"/>
      <c r="K25" s="109">
        <f t="shared" si="5"/>
        <v>0</v>
      </c>
      <c r="L25" s="108"/>
      <c r="M25" s="109">
        <f t="shared" si="6"/>
        <v>0</v>
      </c>
      <c r="N25" s="108"/>
      <c r="O25" s="109">
        <f t="shared" si="7"/>
        <v>0</v>
      </c>
      <c r="P25" s="108"/>
      <c r="Q25" s="109">
        <f t="shared" si="8"/>
        <v>0</v>
      </c>
      <c r="R25" s="109" t="str">
        <f t="shared" si="9"/>
        <v/>
      </c>
      <c r="S25" s="110"/>
      <c r="T25" s="109" t="str">
        <f t="shared" si="10"/>
        <v/>
      </c>
      <c r="U25" s="111" t="str">
        <f t="shared" si="11"/>
        <v/>
      </c>
      <c r="V25" s="109" t="str">
        <f t="shared" si="12"/>
        <v/>
      </c>
      <c r="W25" s="110"/>
      <c r="X25" s="110"/>
      <c r="Y25" s="112" t="str">
        <f t="shared" si="13"/>
        <v/>
      </c>
      <c r="Z25" s="109" t="str">
        <f t="shared" si="14"/>
        <v/>
      </c>
      <c r="AA25" s="954"/>
      <c r="AB25" s="954"/>
    </row>
    <row r="26" spans="1:28" s="16" customFormat="1" x14ac:dyDescent="0.25">
      <c r="A26" s="493"/>
      <c r="B26" s="493"/>
      <c r="C26" s="493"/>
      <c r="D26" s="493"/>
      <c r="E26" s="954"/>
      <c r="F26" s="108"/>
      <c r="G26" s="108"/>
      <c r="H26" s="108"/>
      <c r="I26" s="109">
        <f t="shared" si="4"/>
        <v>0</v>
      </c>
      <c r="J26" s="108"/>
      <c r="K26" s="109">
        <f t="shared" si="5"/>
        <v>0</v>
      </c>
      <c r="L26" s="108"/>
      <c r="M26" s="109">
        <f t="shared" si="6"/>
        <v>0</v>
      </c>
      <c r="N26" s="108"/>
      <c r="O26" s="109">
        <f t="shared" si="7"/>
        <v>0</v>
      </c>
      <c r="P26" s="108"/>
      <c r="Q26" s="109">
        <f t="shared" si="8"/>
        <v>0</v>
      </c>
      <c r="R26" s="109" t="str">
        <f t="shared" si="9"/>
        <v/>
      </c>
      <c r="S26" s="110"/>
      <c r="T26" s="109" t="str">
        <f t="shared" si="10"/>
        <v/>
      </c>
      <c r="U26" s="111" t="str">
        <f t="shared" si="11"/>
        <v/>
      </c>
      <c r="V26" s="109" t="str">
        <f t="shared" si="12"/>
        <v/>
      </c>
      <c r="W26" s="110"/>
      <c r="X26" s="110"/>
      <c r="Y26" s="112" t="str">
        <f t="shared" si="13"/>
        <v/>
      </c>
      <c r="Z26" s="109" t="str">
        <f t="shared" si="14"/>
        <v/>
      </c>
      <c r="AA26" s="954"/>
      <c r="AB26" s="954"/>
    </row>
    <row r="27" spans="1:28" s="16" customFormat="1" x14ac:dyDescent="0.25">
      <c r="A27" s="493"/>
      <c r="B27" s="493"/>
      <c r="C27" s="493"/>
      <c r="D27" s="493"/>
      <c r="E27" s="954"/>
      <c r="F27" s="108"/>
      <c r="G27" s="108"/>
      <c r="H27" s="108"/>
      <c r="I27" s="109">
        <f t="shared" si="4"/>
        <v>0</v>
      </c>
      <c r="J27" s="108"/>
      <c r="K27" s="109">
        <f t="shared" si="5"/>
        <v>0</v>
      </c>
      <c r="L27" s="108"/>
      <c r="M27" s="109">
        <f t="shared" si="6"/>
        <v>0</v>
      </c>
      <c r="N27" s="108"/>
      <c r="O27" s="109">
        <f t="shared" si="7"/>
        <v>0</v>
      </c>
      <c r="P27" s="108"/>
      <c r="Q27" s="109">
        <f t="shared" si="8"/>
        <v>0</v>
      </c>
      <c r="R27" s="109" t="str">
        <f t="shared" si="9"/>
        <v/>
      </c>
      <c r="S27" s="110"/>
      <c r="T27" s="109" t="str">
        <f t="shared" si="10"/>
        <v/>
      </c>
      <c r="U27" s="111" t="str">
        <f t="shared" si="11"/>
        <v/>
      </c>
      <c r="V27" s="109" t="str">
        <f t="shared" si="12"/>
        <v/>
      </c>
      <c r="W27" s="110"/>
      <c r="X27" s="110"/>
      <c r="Y27" s="112" t="str">
        <f t="shared" si="13"/>
        <v/>
      </c>
      <c r="Z27" s="109" t="str">
        <f t="shared" si="14"/>
        <v/>
      </c>
      <c r="AA27" s="954"/>
      <c r="AB27" s="954"/>
    </row>
    <row r="28" spans="1:28" s="16" customFormat="1" x14ac:dyDescent="0.25">
      <c r="A28" s="493"/>
      <c r="B28" s="493"/>
      <c r="C28" s="493"/>
      <c r="D28" s="493"/>
      <c r="E28" s="954"/>
      <c r="F28" s="108"/>
      <c r="G28" s="108"/>
      <c r="H28" s="108"/>
      <c r="I28" s="109">
        <f t="shared" si="4"/>
        <v>0</v>
      </c>
      <c r="J28" s="108"/>
      <c r="K28" s="109">
        <f t="shared" si="5"/>
        <v>0</v>
      </c>
      <c r="L28" s="108"/>
      <c r="M28" s="109">
        <f t="shared" si="6"/>
        <v>0</v>
      </c>
      <c r="N28" s="108"/>
      <c r="O28" s="109">
        <f t="shared" si="7"/>
        <v>0</v>
      </c>
      <c r="P28" s="108"/>
      <c r="Q28" s="109">
        <f t="shared" si="8"/>
        <v>0</v>
      </c>
      <c r="R28" s="109" t="str">
        <f t="shared" si="9"/>
        <v/>
      </c>
      <c r="S28" s="110"/>
      <c r="T28" s="109" t="str">
        <f t="shared" si="10"/>
        <v/>
      </c>
      <c r="U28" s="111" t="str">
        <f t="shared" si="11"/>
        <v/>
      </c>
      <c r="V28" s="109" t="str">
        <f t="shared" si="12"/>
        <v/>
      </c>
      <c r="W28" s="110"/>
      <c r="X28" s="110"/>
      <c r="Y28" s="112" t="str">
        <f t="shared" si="13"/>
        <v/>
      </c>
      <c r="Z28" s="109" t="str">
        <f t="shared" si="14"/>
        <v/>
      </c>
      <c r="AA28" s="954"/>
      <c r="AB28" s="954"/>
    </row>
    <row r="29" spans="1:28" s="16" customFormat="1" x14ac:dyDescent="0.25">
      <c r="A29" s="493"/>
      <c r="B29" s="493"/>
      <c r="C29" s="493"/>
      <c r="D29" s="493"/>
      <c r="E29" s="954"/>
      <c r="F29" s="108"/>
      <c r="G29" s="108"/>
      <c r="H29" s="108"/>
      <c r="I29" s="109">
        <f t="shared" si="4"/>
        <v>0</v>
      </c>
      <c r="J29" s="108"/>
      <c r="K29" s="109">
        <f t="shared" si="5"/>
        <v>0</v>
      </c>
      <c r="L29" s="108"/>
      <c r="M29" s="109">
        <f t="shared" si="6"/>
        <v>0</v>
      </c>
      <c r="N29" s="108"/>
      <c r="O29" s="109">
        <f t="shared" si="7"/>
        <v>0</v>
      </c>
      <c r="P29" s="108"/>
      <c r="Q29" s="109">
        <f t="shared" si="8"/>
        <v>0</v>
      </c>
      <c r="R29" s="109" t="str">
        <f t="shared" si="9"/>
        <v/>
      </c>
      <c r="S29" s="110"/>
      <c r="T29" s="109" t="str">
        <f t="shared" si="10"/>
        <v/>
      </c>
      <c r="U29" s="111" t="str">
        <f t="shared" si="11"/>
        <v/>
      </c>
      <c r="V29" s="109" t="str">
        <f t="shared" si="12"/>
        <v/>
      </c>
      <c r="W29" s="110"/>
      <c r="X29" s="110"/>
      <c r="Y29" s="112" t="str">
        <f t="shared" si="13"/>
        <v/>
      </c>
      <c r="Z29" s="109" t="str">
        <f t="shared" si="14"/>
        <v/>
      </c>
      <c r="AA29" s="954"/>
      <c r="AB29" s="954"/>
    </row>
    <row r="30" spans="1:28" s="16" customFormat="1" x14ac:dyDescent="0.25">
      <c r="A30" s="493"/>
      <c r="B30" s="493"/>
      <c r="C30" s="493"/>
      <c r="D30" s="493"/>
      <c r="E30" s="954"/>
      <c r="F30" s="108"/>
      <c r="G30" s="108"/>
      <c r="H30" s="108"/>
      <c r="I30" s="109">
        <f t="shared" si="4"/>
        <v>0</v>
      </c>
      <c r="J30" s="108"/>
      <c r="K30" s="109">
        <f t="shared" si="5"/>
        <v>0</v>
      </c>
      <c r="L30" s="108"/>
      <c r="M30" s="109">
        <f t="shared" si="6"/>
        <v>0</v>
      </c>
      <c r="N30" s="108"/>
      <c r="O30" s="109">
        <f t="shared" si="7"/>
        <v>0</v>
      </c>
      <c r="P30" s="108"/>
      <c r="Q30" s="109">
        <f t="shared" si="8"/>
        <v>0</v>
      </c>
      <c r="R30" s="109" t="str">
        <f t="shared" si="9"/>
        <v/>
      </c>
      <c r="S30" s="110"/>
      <c r="T30" s="109" t="str">
        <f t="shared" si="10"/>
        <v/>
      </c>
      <c r="U30" s="111" t="str">
        <f t="shared" si="11"/>
        <v/>
      </c>
      <c r="V30" s="109" t="str">
        <f t="shared" si="12"/>
        <v/>
      </c>
      <c r="W30" s="110"/>
      <c r="X30" s="110"/>
      <c r="Y30" s="112" t="str">
        <f t="shared" si="13"/>
        <v/>
      </c>
      <c r="Z30" s="109" t="str">
        <f t="shared" si="14"/>
        <v/>
      </c>
      <c r="AA30" s="954"/>
      <c r="AB30" s="954"/>
    </row>
    <row r="31" spans="1:28" s="16" customFormat="1" x14ac:dyDescent="0.25">
      <c r="A31" s="493"/>
      <c r="B31" s="493"/>
      <c r="C31" s="493"/>
      <c r="D31" s="493"/>
      <c r="E31" s="954"/>
      <c r="F31" s="108"/>
      <c r="G31" s="108"/>
      <c r="H31" s="108"/>
      <c r="I31" s="109">
        <f t="shared" si="4"/>
        <v>0</v>
      </c>
      <c r="J31" s="108"/>
      <c r="K31" s="109">
        <f t="shared" si="5"/>
        <v>0</v>
      </c>
      <c r="L31" s="108"/>
      <c r="M31" s="109">
        <f t="shared" si="6"/>
        <v>0</v>
      </c>
      <c r="N31" s="108"/>
      <c r="O31" s="109">
        <f t="shared" si="7"/>
        <v>0</v>
      </c>
      <c r="P31" s="108"/>
      <c r="Q31" s="109">
        <f t="shared" si="8"/>
        <v>0</v>
      </c>
      <c r="R31" s="109" t="str">
        <f t="shared" si="9"/>
        <v/>
      </c>
      <c r="S31" s="110"/>
      <c r="T31" s="109" t="str">
        <f t="shared" si="10"/>
        <v/>
      </c>
      <c r="U31" s="111" t="str">
        <f t="shared" si="11"/>
        <v/>
      </c>
      <c r="V31" s="109" t="str">
        <f t="shared" si="12"/>
        <v/>
      </c>
      <c r="W31" s="110"/>
      <c r="X31" s="110"/>
      <c r="Y31" s="112" t="str">
        <f t="shared" si="13"/>
        <v/>
      </c>
      <c r="Z31" s="109" t="str">
        <f t="shared" si="14"/>
        <v/>
      </c>
      <c r="AA31" s="954"/>
      <c r="AB31" s="954"/>
    </row>
    <row r="32" spans="1:28" s="16" customFormat="1" x14ac:dyDescent="0.25">
      <c r="A32" s="493"/>
      <c r="B32" s="493"/>
      <c r="C32" s="493"/>
      <c r="D32" s="493"/>
      <c r="E32" s="954"/>
      <c r="F32" s="108"/>
      <c r="G32" s="108"/>
      <c r="H32" s="108"/>
      <c r="I32" s="109">
        <f t="shared" si="4"/>
        <v>0</v>
      </c>
      <c r="J32" s="108"/>
      <c r="K32" s="109">
        <f t="shared" si="5"/>
        <v>0</v>
      </c>
      <c r="L32" s="108"/>
      <c r="M32" s="109">
        <f t="shared" si="6"/>
        <v>0</v>
      </c>
      <c r="N32" s="108"/>
      <c r="O32" s="109">
        <f t="shared" si="7"/>
        <v>0</v>
      </c>
      <c r="P32" s="108"/>
      <c r="Q32" s="109">
        <f t="shared" si="8"/>
        <v>0</v>
      </c>
      <c r="R32" s="109" t="str">
        <f t="shared" si="9"/>
        <v/>
      </c>
      <c r="S32" s="110"/>
      <c r="T32" s="109" t="str">
        <f t="shared" si="10"/>
        <v/>
      </c>
      <c r="U32" s="111" t="str">
        <f t="shared" si="11"/>
        <v/>
      </c>
      <c r="V32" s="109" t="str">
        <f t="shared" si="12"/>
        <v/>
      </c>
      <c r="W32" s="110"/>
      <c r="X32" s="110"/>
      <c r="Y32" s="112" t="str">
        <f t="shared" si="13"/>
        <v/>
      </c>
      <c r="Z32" s="109" t="str">
        <f t="shared" si="14"/>
        <v/>
      </c>
      <c r="AA32" s="954"/>
      <c r="AB32" s="954"/>
    </row>
    <row r="33" spans="1:28" s="16" customFormat="1" x14ac:dyDescent="0.25">
      <c r="A33" s="493"/>
      <c r="B33" s="493"/>
      <c r="C33" s="493"/>
      <c r="D33" s="493"/>
      <c r="E33" s="954"/>
      <c r="F33" s="108"/>
      <c r="G33" s="108"/>
      <c r="H33" s="108"/>
      <c r="I33" s="109">
        <f t="shared" si="4"/>
        <v>0</v>
      </c>
      <c r="J33" s="108"/>
      <c r="K33" s="109">
        <f t="shared" si="5"/>
        <v>0</v>
      </c>
      <c r="L33" s="108"/>
      <c r="M33" s="109">
        <f t="shared" si="6"/>
        <v>0</v>
      </c>
      <c r="N33" s="108"/>
      <c r="O33" s="109">
        <f t="shared" si="7"/>
        <v>0</v>
      </c>
      <c r="P33" s="108"/>
      <c r="Q33" s="109">
        <f t="shared" si="8"/>
        <v>0</v>
      </c>
      <c r="R33" s="109" t="str">
        <f t="shared" si="9"/>
        <v/>
      </c>
      <c r="S33" s="110"/>
      <c r="T33" s="109" t="str">
        <f t="shared" si="10"/>
        <v/>
      </c>
      <c r="U33" s="111" t="str">
        <f t="shared" si="11"/>
        <v/>
      </c>
      <c r="V33" s="109" t="str">
        <f t="shared" si="12"/>
        <v/>
      </c>
      <c r="W33" s="110"/>
      <c r="X33" s="110"/>
      <c r="Y33" s="112" t="str">
        <f t="shared" si="13"/>
        <v/>
      </c>
      <c r="Z33" s="109" t="str">
        <f t="shared" si="14"/>
        <v/>
      </c>
      <c r="AA33" s="954"/>
      <c r="AB33" s="954"/>
    </row>
    <row r="34" spans="1:28" s="16" customFormat="1" x14ac:dyDescent="0.25">
      <c r="A34" s="493"/>
      <c r="B34" s="493"/>
      <c r="C34" s="493"/>
      <c r="D34" s="493"/>
      <c r="E34" s="954"/>
      <c r="F34" s="108"/>
      <c r="G34" s="108"/>
      <c r="H34" s="108"/>
      <c r="I34" s="109">
        <f t="shared" si="4"/>
        <v>0</v>
      </c>
      <c r="J34" s="108"/>
      <c r="K34" s="109">
        <f t="shared" si="5"/>
        <v>0</v>
      </c>
      <c r="L34" s="108"/>
      <c r="M34" s="109">
        <f t="shared" si="6"/>
        <v>0</v>
      </c>
      <c r="N34" s="108"/>
      <c r="O34" s="109">
        <f t="shared" si="7"/>
        <v>0</v>
      </c>
      <c r="P34" s="108"/>
      <c r="Q34" s="109">
        <f t="shared" si="8"/>
        <v>0</v>
      </c>
      <c r="R34" s="109" t="str">
        <f t="shared" si="9"/>
        <v/>
      </c>
      <c r="S34" s="110"/>
      <c r="T34" s="109" t="str">
        <f t="shared" si="10"/>
        <v/>
      </c>
      <c r="U34" s="111" t="str">
        <f t="shared" si="11"/>
        <v/>
      </c>
      <c r="V34" s="109" t="str">
        <f t="shared" si="12"/>
        <v/>
      </c>
      <c r="W34" s="110"/>
      <c r="X34" s="110"/>
      <c r="Y34" s="112" t="str">
        <f t="shared" si="13"/>
        <v/>
      </c>
      <c r="Z34" s="109" t="str">
        <f t="shared" si="14"/>
        <v/>
      </c>
      <c r="AA34" s="954"/>
      <c r="AB34" s="954"/>
    </row>
    <row r="35" spans="1:28" s="16" customFormat="1" x14ac:dyDescent="0.25">
      <c r="A35" s="493"/>
      <c r="B35" s="493"/>
      <c r="C35" s="493"/>
      <c r="D35" s="493"/>
      <c r="E35" s="954"/>
      <c r="F35" s="108"/>
      <c r="G35" s="108"/>
      <c r="H35" s="108"/>
      <c r="I35" s="109">
        <f t="shared" si="4"/>
        <v>0</v>
      </c>
      <c r="J35" s="108"/>
      <c r="K35" s="109">
        <f t="shared" si="5"/>
        <v>0</v>
      </c>
      <c r="L35" s="108"/>
      <c r="M35" s="109">
        <f t="shared" si="6"/>
        <v>0</v>
      </c>
      <c r="N35" s="108"/>
      <c r="O35" s="109">
        <f t="shared" si="7"/>
        <v>0</v>
      </c>
      <c r="P35" s="108"/>
      <c r="Q35" s="109">
        <f t="shared" si="8"/>
        <v>0</v>
      </c>
      <c r="R35" s="109" t="str">
        <f t="shared" si="9"/>
        <v/>
      </c>
      <c r="S35" s="110"/>
      <c r="T35" s="109" t="str">
        <f t="shared" si="10"/>
        <v/>
      </c>
      <c r="U35" s="111" t="str">
        <f t="shared" si="11"/>
        <v/>
      </c>
      <c r="V35" s="109" t="str">
        <f t="shared" si="12"/>
        <v/>
      </c>
      <c r="W35" s="110"/>
      <c r="X35" s="110"/>
      <c r="Y35" s="112" t="str">
        <f t="shared" si="13"/>
        <v/>
      </c>
      <c r="Z35" s="109" t="str">
        <f t="shared" si="14"/>
        <v/>
      </c>
      <c r="AA35" s="954"/>
      <c r="AB35" s="954"/>
    </row>
    <row r="36" spans="1:28" s="16" customFormat="1" x14ac:dyDescent="0.25">
      <c r="A36" s="493"/>
      <c r="B36" s="493"/>
      <c r="C36" s="493"/>
      <c r="D36" s="493"/>
      <c r="E36" s="954"/>
      <c r="F36" s="108"/>
      <c r="G36" s="108"/>
      <c r="H36" s="108"/>
      <c r="I36" s="109">
        <f t="shared" si="4"/>
        <v>0</v>
      </c>
      <c r="J36" s="108"/>
      <c r="K36" s="109">
        <f t="shared" si="5"/>
        <v>0</v>
      </c>
      <c r="L36" s="108"/>
      <c r="M36" s="109">
        <f t="shared" si="6"/>
        <v>0</v>
      </c>
      <c r="N36" s="108"/>
      <c r="O36" s="109">
        <f t="shared" si="7"/>
        <v>0</v>
      </c>
      <c r="P36" s="108"/>
      <c r="Q36" s="109">
        <f t="shared" si="8"/>
        <v>0</v>
      </c>
      <c r="R36" s="109" t="str">
        <f t="shared" si="9"/>
        <v/>
      </c>
      <c r="S36" s="110"/>
      <c r="T36" s="109" t="str">
        <f t="shared" si="10"/>
        <v/>
      </c>
      <c r="U36" s="111" t="str">
        <f t="shared" si="11"/>
        <v/>
      </c>
      <c r="V36" s="109" t="str">
        <f t="shared" si="12"/>
        <v/>
      </c>
      <c r="W36" s="110"/>
      <c r="X36" s="110"/>
      <c r="Y36" s="112" t="str">
        <f t="shared" si="13"/>
        <v/>
      </c>
      <c r="Z36" s="109" t="str">
        <f t="shared" si="14"/>
        <v/>
      </c>
      <c r="AA36" s="954"/>
      <c r="AB36" s="954"/>
    </row>
    <row r="37" spans="1:28" s="16" customFormat="1" x14ac:dyDescent="0.25">
      <c r="A37" s="493"/>
      <c r="B37" s="493"/>
      <c r="C37" s="493"/>
      <c r="D37" s="493"/>
      <c r="E37" s="954"/>
      <c r="F37" s="108"/>
      <c r="G37" s="108"/>
      <c r="H37" s="108"/>
      <c r="I37" s="109">
        <f t="shared" si="4"/>
        <v>0</v>
      </c>
      <c r="J37" s="108"/>
      <c r="K37" s="109">
        <f t="shared" si="5"/>
        <v>0</v>
      </c>
      <c r="L37" s="108"/>
      <c r="M37" s="109">
        <f t="shared" si="6"/>
        <v>0</v>
      </c>
      <c r="N37" s="108"/>
      <c r="O37" s="109">
        <f t="shared" si="7"/>
        <v>0</v>
      </c>
      <c r="P37" s="108"/>
      <c r="Q37" s="109">
        <f t="shared" si="8"/>
        <v>0</v>
      </c>
      <c r="R37" s="109" t="str">
        <f t="shared" si="9"/>
        <v/>
      </c>
      <c r="S37" s="110"/>
      <c r="T37" s="109" t="str">
        <f t="shared" si="10"/>
        <v/>
      </c>
      <c r="U37" s="111" t="str">
        <f t="shared" si="11"/>
        <v/>
      </c>
      <c r="V37" s="109" t="str">
        <f t="shared" si="12"/>
        <v/>
      </c>
      <c r="W37" s="110"/>
      <c r="X37" s="110"/>
      <c r="Y37" s="112" t="str">
        <f t="shared" si="13"/>
        <v/>
      </c>
      <c r="Z37" s="109" t="str">
        <f t="shared" si="14"/>
        <v/>
      </c>
      <c r="AA37" s="954"/>
      <c r="AB37" s="954"/>
    </row>
    <row r="38" spans="1:28" s="16" customFormat="1" x14ac:dyDescent="0.25">
      <c r="A38" s="493"/>
      <c r="B38" s="493"/>
      <c r="C38" s="493"/>
      <c r="D38" s="493"/>
      <c r="E38" s="954"/>
      <c r="F38" s="108"/>
      <c r="G38" s="108"/>
      <c r="H38" s="108"/>
      <c r="I38" s="109">
        <f t="shared" si="4"/>
        <v>0</v>
      </c>
      <c r="J38" s="108"/>
      <c r="K38" s="109">
        <f t="shared" si="5"/>
        <v>0</v>
      </c>
      <c r="L38" s="108"/>
      <c r="M38" s="109">
        <f t="shared" si="6"/>
        <v>0</v>
      </c>
      <c r="N38" s="108"/>
      <c r="O38" s="109">
        <f t="shared" si="7"/>
        <v>0</v>
      </c>
      <c r="P38" s="108"/>
      <c r="Q38" s="109">
        <f t="shared" si="8"/>
        <v>0</v>
      </c>
      <c r="R38" s="109" t="str">
        <f t="shared" si="9"/>
        <v/>
      </c>
      <c r="S38" s="110"/>
      <c r="T38" s="109" t="str">
        <f t="shared" si="10"/>
        <v/>
      </c>
      <c r="U38" s="111" t="str">
        <f t="shared" si="11"/>
        <v/>
      </c>
      <c r="V38" s="109" t="str">
        <f t="shared" si="12"/>
        <v/>
      </c>
      <c r="W38" s="110"/>
      <c r="X38" s="110"/>
      <c r="Y38" s="112" t="str">
        <f t="shared" si="13"/>
        <v/>
      </c>
      <c r="Z38" s="109" t="str">
        <f t="shared" si="14"/>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u/e4aUT4xqiGPHKn9K/PqJUs+UbqOkE9IGUnY9spy/fENc0p6+m6A6YxY4y5lQncjkX7FoMmphPsP9y10G+oRA==" saltValue="TtZfje+3HvGlhgeCLOP/K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305C1B83-6D93-4537-A2CA-C2117A64B829}">
      <formula1>"x,X"</formula1>
    </dataValidation>
  </dataValidations>
  <hyperlinks>
    <hyperlink ref="B13" location="'Capacity Plan'!A1" display="Capacity Plan" xr:uid="{6F1CF369-D8F6-4E31-8631-04AA9106EF3B}"/>
    <hyperlink ref="B10:B12" location="'Run @ Rate Summary Data'!A1" display="Run @ Rate Summary Data" xr:uid="{0A9C1251-FF5A-4922-B297-55A2943F1FE1}"/>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F773-EFB8-482E-B480-A22AFB30F6A9}">
  <sheetPr codeName="Sheet24">
    <pageSetUpPr fitToPage="1"/>
  </sheetPr>
  <dimension ref="A1:AB70"/>
  <sheetViews>
    <sheetView zoomScaleNormal="100" zoomScaleSheetLayoutView="7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Plan'!$D$38="","",'Capacity Plan'!$D$38)</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Plan'!L38/'Capacity Plan'!M38),"")</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8" si="0">IF(H15="x",(G15-F15)*1440,0)</f>
        <v>0</v>
      </c>
      <c r="J15" s="108"/>
      <c r="K15" s="109">
        <f t="shared" ref="K15:K18" si="1">IF(J15="x",(G15-F15)*1440,0)</f>
        <v>0</v>
      </c>
      <c r="L15" s="108"/>
      <c r="M15" s="109">
        <f t="shared" ref="M15:M18" si="2">IF(L15="x",(G15-F15)*1440,0)</f>
        <v>0</v>
      </c>
      <c r="N15" s="108"/>
      <c r="O15" s="109">
        <f t="shared" ref="O15:O18"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IF(P16="x",(G16-F16)*1440,0)</f>
        <v>0</v>
      </c>
      <c r="R16" s="109" t="str">
        <f>IF(ISBLANK(F16),"",IF(G16&gt;=F16,(G16-F16)*1440,(1+G16-F16)*1440))</f>
        <v/>
      </c>
      <c r="S16" s="110"/>
      <c r="T16" s="109" t="str">
        <f>IFERROR(IF(S16="","",((S16/R16))*60),"")</f>
        <v/>
      </c>
      <c r="U16" s="111" t="str">
        <f>IF(S16="","",S16-(W16+X16))</f>
        <v/>
      </c>
      <c r="V16" s="109" t="str">
        <f>IFERROR(IF(S16="","",((U16/S16))*T16),"")</f>
        <v/>
      </c>
      <c r="W16" s="110"/>
      <c r="X16" s="110"/>
      <c r="Y16" s="112" t="str">
        <f>IFERROR(IF(S16="","",X16/S16),"")</f>
        <v/>
      </c>
      <c r="Z16" s="109" t="str">
        <f>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IF(P17="x",(G17-F17)*1440,0)</f>
        <v>0</v>
      </c>
      <c r="R17" s="109" t="str">
        <f>IF(ISBLANK(F17),"",IF(G17&gt;=F17,(G17-F17)*1440,(1+G17-F17)*1440))</f>
        <v/>
      </c>
      <c r="S17" s="110"/>
      <c r="T17" s="109" t="str">
        <f>IFERROR(IF(S17="","",((S17/R17))*60),"")</f>
        <v/>
      </c>
      <c r="U17" s="111" t="str">
        <f>IF(S17="","",S17-(W17+X17))</f>
        <v/>
      </c>
      <c r="V17" s="109" t="str">
        <f>IFERROR(IF(S17="","",((U17/S17))*T17),"")</f>
        <v/>
      </c>
      <c r="W17" s="110"/>
      <c r="X17" s="110"/>
      <c r="Y17" s="112" t="str">
        <f>IFERROR(IF(S17="","",X17/S17),"")</f>
        <v/>
      </c>
      <c r="Z17" s="109" t="str">
        <f>IFERROR(IF(S17="","",(1-(Y17/1000000))*T17),"")</f>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IF(P18="x",(G18-F18)*1440,0)</f>
        <v>0</v>
      </c>
      <c r="R18" s="109" t="str">
        <f>IF(ISBLANK(F18),"",IF(G18&gt;=F18,(G18-F18)*1440,(1+G18-F18)*1440))</f>
        <v/>
      </c>
      <c r="S18" s="110"/>
      <c r="T18" s="109" t="str">
        <f>IFERROR(IF(S18="","",((S18/R18))*60),"")</f>
        <v/>
      </c>
      <c r="U18" s="111" t="str">
        <f>IF(S18="","",S18-(W18+X18))</f>
        <v/>
      </c>
      <c r="V18" s="109" t="str">
        <f>IFERROR(IF(S18="","",((U18/S18))*T18),"")</f>
        <v/>
      </c>
      <c r="W18" s="110"/>
      <c r="X18" s="110"/>
      <c r="Y18" s="112" t="str">
        <f>IFERROR(IF(S18="","",X18/S18),"")</f>
        <v/>
      </c>
      <c r="Z18" s="109" t="str">
        <f>IFERROR(IF(S18="","",(1-(Y18/1000000))*T18),"")</f>
        <v/>
      </c>
      <c r="AA18" s="954"/>
      <c r="AB18" s="954"/>
    </row>
    <row r="19" spans="1:28" s="16" customFormat="1" x14ac:dyDescent="0.25">
      <c r="A19" s="114" t="s">
        <v>114</v>
      </c>
      <c r="B19" s="113" t="s">
        <v>121</v>
      </c>
      <c r="C19" s="115"/>
      <c r="D19" s="116">
        <f>I39</f>
        <v>0</v>
      </c>
      <c r="E19" s="953"/>
      <c r="F19" s="108"/>
      <c r="G19" s="108"/>
      <c r="H19" s="108"/>
      <c r="I19" s="109">
        <f t="shared" ref="I19:I38" si="4">IF(H19="x",(G19-F19)*1440,0)</f>
        <v>0</v>
      </c>
      <c r="J19" s="108"/>
      <c r="K19" s="109">
        <f t="shared" ref="K19:K38" si="5">IF(J19="x",(G19-F19)*1440,0)</f>
        <v>0</v>
      </c>
      <c r="L19" s="108"/>
      <c r="M19" s="109">
        <f t="shared" ref="M19:M38" si="6">IF(L19="x",(G19-F19)*1440,0)</f>
        <v>0</v>
      </c>
      <c r="N19" s="108"/>
      <c r="O19" s="109">
        <f t="shared" ref="O19:O38" si="7">IF(N19="x",(G19-F19)*1440,0)</f>
        <v>0</v>
      </c>
      <c r="P19" s="108"/>
      <c r="Q19" s="109">
        <f t="shared" ref="Q19:Q38" si="8">IF(P19="x",(G19-F19)*1440,0)</f>
        <v>0</v>
      </c>
      <c r="R19" s="109" t="str">
        <f t="shared" ref="R19:R38" si="9">IF(ISBLANK(F19),"",IF(G19&gt;=F19,(G19-F19)*1440,(1+G19-F19)*1440))</f>
        <v/>
      </c>
      <c r="S19" s="110"/>
      <c r="T19" s="109" t="str">
        <f t="shared" ref="T19:T38" si="10">IFERROR(IF(S19="","",((S19/R19))*60),"")</f>
        <v/>
      </c>
      <c r="U19" s="111" t="str">
        <f t="shared" ref="U19:U38" si="11">IF(S19="","",S19-(W19+X19))</f>
        <v/>
      </c>
      <c r="V19" s="109" t="str">
        <f t="shared" ref="V19:V38" si="12">IFERROR(IF(S19="","",((U19/S19))*T19),"")</f>
        <v/>
      </c>
      <c r="W19" s="110"/>
      <c r="X19" s="110"/>
      <c r="Y19" s="112" t="str">
        <f t="shared" ref="Y19:Y38" si="13">IFERROR(IF(S19="","",X19/S19),"")</f>
        <v/>
      </c>
      <c r="Z19" s="109" t="str">
        <f t="shared" ref="Z19:Z38" si="14">IFERROR(IF(S19="","",(1-(Y19/1000000))*T19),"")</f>
        <v/>
      </c>
      <c r="AA19" s="954"/>
      <c r="AB19" s="954"/>
    </row>
    <row r="20" spans="1:28" s="16" customFormat="1" x14ac:dyDescent="0.25">
      <c r="A20" s="114" t="s">
        <v>115</v>
      </c>
      <c r="B20" s="115" t="s">
        <v>122</v>
      </c>
      <c r="C20" s="115"/>
      <c r="D20" s="116">
        <f>K39</f>
        <v>0</v>
      </c>
      <c r="E20" s="953"/>
      <c r="F20" s="108"/>
      <c r="G20" s="108"/>
      <c r="H20" s="108"/>
      <c r="I20" s="109">
        <f t="shared" si="4"/>
        <v>0</v>
      </c>
      <c r="J20" s="108"/>
      <c r="K20" s="109">
        <f t="shared" si="5"/>
        <v>0</v>
      </c>
      <c r="L20" s="108"/>
      <c r="M20" s="109">
        <f t="shared" si="6"/>
        <v>0</v>
      </c>
      <c r="N20" s="108"/>
      <c r="O20" s="109">
        <f t="shared" si="7"/>
        <v>0</v>
      </c>
      <c r="P20" s="108"/>
      <c r="Q20" s="109">
        <f t="shared" si="8"/>
        <v>0</v>
      </c>
      <c r="R20" s="109" t="str">
        <f t="shared" si="9"/>
        <v/>
      </c>
      <c r="S20" s="110"/>
      <c r="T20" s="109" t="str">
        <f t="shared" si="10"/>
        <v/>
      </c>
      <c r="U20" s="111" t="str">
        <f t="shared" si="11"/>
        <v/>
      </c>
      <c r="V20" s="109" t="str">
        <f t="shared" si="12"/>
        <v/>
      </c>
      <c r="W20" s="110"/>
      <c r="X20" s="110"/>
      <c r="Y20" s="112" t="str">
        <f t="shared" si="13"/>
        <v/>
      </c>
      <c r="Z20" s="109" t="str">
        <f t="shared" si="14"/>
        <v/>
      </c>
      <c r="AA20" s="954"/>
      <c r="AB20" s="954"/>
    </row>
    <row r="21" spans="1:28" s="16" customFormat="1" x14ac:dyDescent="0.25">
      <c r="A21" s="114" t="s">
        <v>116</v>
      </c>
      <c r="B21" s="115" t="s">
        <v>123</v>
      </c>
      <c r="C21" s="115"/>
      <c r="D21" s="116">
        <f>M39</f>
        <v>0</v>
      </c>
      <c r="E21" s="953"/>
      <c r="F21" s="108"/>
      <c r="G21" s="108"/>
      <c r="H21" s="108"/>
      <c r="I21" s="109">
        <f t="shared" si="4"/>
        <v>0</v>
      </c>
      <c r="J21" s="108"/>
      <c r="K21" s="109">
        <f t="shared" si="5"/>
        <v>0</v>
      </c>
      <c r="L21" s="108"/>
      <c r="M21" s="109">
        <f t="shared" si="6"/>
        <v>0</v>
      </c>
      <c r="N21" s="108"/>
      <c r="O21" s="109">
        <f t="shared" si="7"/>
        <v>0</v>
      </c>
      <c r="P21" s="108"/>
      <c r="Q21" s="109">
        <f t="shared" si="8"/>
        <v>0</v>
      </c>
      <c r="R21" s="109" t="str">
        <f t="shared" si="9"/>
        <v/>
      </c>
      <c r="S21" s="110"/>
      <c r="T21" s="109" t="str">
        <f t="shared" si="10"/>
        <v/>
      </c>
      <c r="U21" s="111" t="str">
        <f t="shared" si="11"/>
        <v/>
      </c>
      <c r="V21" s="109" t="str">
        <f t="shared" si="12"/>
        <v/>
      </c>
      <c r="W21" s="110"/>
      <c r="X21" s="110"/>
      <c r="Y21" s="112" t="str">
        <f t="shared" si="13"/>
        <v/>
      </c>
      <c r="Z21" s="109" t="str">
        <f t="shared" si="14"/>
        <v/>
      </c>
      <c r="AA21" s="954"/>
      <c r="AB21" s="954"/>
    </row>
    <row r="22" spans="1:28" s="16" customFormat="1" x14ac:dyDescent="0.25">
      <c r="A22" s="114" t="s">
        <v>117</v>
      </c>
      <c r="B22" s="115" t="s">
        <v>124</v>
      </c>
      <c r="C22" s="115"/>
      <c r="D22" s="116">
        <f>O39</f>
        <v>0</v>
      </c>
      <c r="E22" s="954"/>
      <c r="F22" s="108"/>
      <c r="G22" s="108"/>
      <c r="H22" s="108"/>
      <c r="I22" s="109">
        <f t="shared" si="4"/>
        <v>0</v>
      </c>
      <c r="J22" s="108"/>
      <c r="K22" s="109">
        <f t="shared" si="5"/>
        <v>0</v>
      </c>
      <c r="L22" s="108"/>
      <c r="M22" s="109">
        <f t="shared" si="6"/>
        <v>0</v>
      </c>
      <c r="N22" s="108"/>
      <c r="O22" s="109">
        <f t="shared" si="7"/>
        <v>0</v>
      </c>
      <c r="P22" s="108"/>
      <c r="Q22" s="109">
        <f t="shared" si="8"/>
        <v>0</v>
      </c>
      <c r="R22" s="109" t="str">
        <f t="shared" si="9"/>
        <v/>
      </c>
      <c r="S22" s="110"/>
      <c r="T22" s="109" t="str">
        <f t="shared" si="10"/>
        <v/>
      </c>
      <c r="U22" s="111" t="str">
        <f t="shared" si="11"/>
        <v/>
      </c>
      <c r="V22" s="109" t="str">
        <f t="shared" si="12"/>
        <v/>
      </c>
      <c r="W22" s="110"/>
      <c r="X22" s="110"/>
      <c r="Y22" s="112" t="str">
        <f t="shared" si="13"/>
        <v/>
      </c>
      <c r="Z22" s="109" t="str">
        <f t="shared" si="14"/>
        <v/>
      </c>
      <c r="AA22" s="954"/>
      <c r="AB22" s="954"/>
    </row>
    <row r="23" spans="1:28" s="16" customFormat="1" x14ac:dyDescent="0.25">
      <c r="A23" s="114" t="s">
        <v>118</v>
      </c>
      <c r="B23" s="115" t="s">
        <v>125</v>
      </c>
      <c r="C23" s="103"/>
      <c r="D23" s="117">
        <f>Q39</f>
        <v>0</v>
      </c>
      <c r="E23" s="954"/>
      <c r="F23" s="108"/>
      <c r="G23" s="108"/>
      <c r="H23" s="108"/>
      <c r="I23" s="109">
        <f t="shared" si="4"/>
        <v>0</v>
      </c>
      <c r="J23" s="108"/>
      <c r="K23" s="109">
        <f t="shared" si="5"/>
        <v>0</v>
      </c>
      <c r="L23" s="108"/>
      <c r="M23" s="109">
        <f t="shared" si="6"/>
        <v>0</v>
      </c>
      <c r="N23" s="108"/>
      <c r="O23" s="109">
        <f t="shared" si="7"/>
        <v>0</v>
      </c>
      <c r="P23" s="108"/>
      <c r="Q23" s="109">
        <f t="shared" si="8"/>
        <v>0</v>
      </c>
      <c r="R23" s="109" t="str">
        <f t="shared" si="9"/>
        <v/>
      </c>
      <c r="S23" s="110"/>
      <c r="T23" s="109" t="str">
        <f t="shared" si="10"/>
        <v/>
      </c>
      <c r="U23" s="111" t="str">
        <f t="shared" si="11"/>
        <v/>
      </c>
      <c r="V23" s="109" t="str">
        <f t="shared" si="12"/>
        <v/>
      </c>
      <c r="W23" s="110"/>
      <c r="X23" s="110"/>
      <c r="Y23" s="112" t="str">
        <f t="shared" si="13"/>
        <v/>
      </c>
      <c r="Z23" s="109" t="str">
        <f t="shared" si="14"/>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8"/>
        <v>0</v>
      </c>
      <c r="R24" s="109" t="str">
        <f t="shared" si="9"/>
        <v/>
      </c>
      <c r="S24" s="110"/>
      <c r="T24" s="109" t="str">
        <f t="shared" si="10"/>
        <v/>
      </c>
      <c r="U24" s="111" t="str">
        <f t="shared" si="11"/>
        <v/>
      </c>
      <c r="V24" s="109" t="str">
        <f t="shared" si="12"/>
        <v/>
      </c>
      <c r="W24" s="110"/>
      <c r="X24" s="110"/>
      <c r="Y24" s="112" t="str">
        <f t="shared" si="13"/>
        <v/>
      </c>
      <c r="Z24" s="109" t="str">
        <f t="shared" si="14"/>
        <v/>
      </c>
      <c r="AA24" s="954"/>
      <c r="AB24" s="954"/>
    </row>
    <row r="25" spans="1:28" s="16" customFormat="1" ht="12.75" x14ac:dyDescent="0.2">
      <c r="A25" s="954"/>
      <c r="B25" s="954"/>
      <c r="C25" s="954"/>
      <c r="D25" s="954"/>
      <c r="E25" s="954"/>
      <c r="F25" s="108"/>
      <c r="G25" s="108"/>
      <c r="H25" s="108"/>
      <c r="I25" s="109">
        <f t="shared" si="4"/>
        <v>0</v>
      </c>
      <c r="J25" s="108"/>
      <c r="K25" s="109">
        <f t="shared" si="5"/>
        <v>0</v>
      </c>
      <c r="L25" s="108"/>
      <c r="M25" s="109">
        <f t="shared" si="6"/>
        <v>0</v>
      </c>
      <c r="N25" s="108"/>
      <c r="O25" s="109">
        <f t="shared" si="7"/>
        <v>0</v>
      </c>
      <c r="P25" s="108"/>
      <c r="Q25" s="109">
        <f t="shared" si="8"/>
        <v>0</v>
      </c>
      <c r="R25" s="109" t="str">
        <f t="shared" si="9"/>
        <v/>
      </c>
      <c r="S25" s="110"/>
      <c r="T25" s="109" t="str">
        <f t="shared" si="10"/>
        <v/>
      </c>
      <c r="U25" s="111" t="str">
        <f t="shared" si="11"/>
        <v/>
      </c>
      <c r="V25" s="109" t="str">
        <f t="shared" si="12"/>
        <v/>
      </c>
      <c r="W25" s="110"/>
      <c r="X25" s="110"/>
      <c r="Y25" s="112" t="str">
        <f t="shared" si="13"/>
        <v/>
      </c>
      <c r="Z25" s="109" t="str">
        <f t="shared" si="14"/>
        <v/>
      </c>
      <c r="AA25" s="954"/>
      <c r="AB25" s="954"/>
    </row>
    <row r="26" spans="1:28" s="16" customFormat="1" x14ac:dyDescent="0.25">
      <c r="A26" s="493"/>
      <c r="B26" s="493"/>
      <c r="C26" s="493"/>
      <c r="D26" s="493"/>
      <c r="E26" s="954"/>
      <c r="F26" s="108"/>
      <c r="G26" s="108"/>
      <c r="H26" s="108"/>
      <c r="I26" s="109">
        <f t="shared" si="4"/>
        <v>0</v>
      </c>
      <c r="J26" s="108"/>
      <c r="K26" s="109">
        <f t="shared" si="5"/>
        <v>0</v>
      </c>
      <c r="L26" s="108"/>
      <c r="M26" s="109">
        <f t="shared" si="6"/>
        <v>0</v>
      </c>
      <c r="N26" s="108"/>
      <c r="O26" s="109">
        <f t="shared" si="7"/>
        <v>0</v>
      </c>
      <c r="P26" s="108"/>
      <c r="Q26" s="109">
        <f t="shared" si="8"/>
        <v>0</v>
      </c>
      <c r="R26" s="109" t="str">
        <f t="shared" si="9"/>
        <v/>
      </c>
      <c r="S26" s="110"/>
      <c r="T26" s="109" t="str">
        <f t="shared" si="10"/>
        <v/>
      </c>
      <c r="U26" s="111" t="str">
        <f t="shared" si="11"/>
        <v/>
      </c>
      <c r="V26" s="109" t="str">
        <f t="shared" si="12"/>
        <v/>
      </c>
      <c r="W26" s="110"/>
      <c r="X26" s="110"/>
      <c r="Y26" s="112" t="str">
        <f t="shared" si="13"/>
        <v/>
      </c>
      <c r="Z26" s="109" t="str">
        <f t="shared" si="14"/>
        <v/>
      </c>
      <c r="AA26" s="954"/>
      <c r="AB26" s="954"/>
    </row>
    <row r="27" spans="1:28" s="16" customFormat="1" x14ac:dyDescent="0.25">
      <c r="A27" s="493"/>
      <c r="B27" s="493"/>
      <c r="C27" s="493"/>
      <c r="D27" s="493"/>
      <c r="E27" s="954"/>
      <c r="F27" s="108"/>
      <c r="G27" s="108"/>
      <c r="H27" s="108"/>
      <c r="I27" s="109">
        <f t="shared" si="4"/>
        <v>0</v>
      </c>
      <c r="J27" s="108"/>
      <c r="K27" s="109">
        <f t="shared" si="5"/>
        <v>0</v>
      </c>
      <c r="L27" s="108"/>
      <c r="M27" s="109">
        <f t="shared" si="6"/>
        <v>0</v>
      </c>
      <c r="N27" s="108"/>
      <c r="O27" s="109">
        <f t="shared" si="7"/>
        <v>0</v>
      </c>
      <c r="P27" s="108"/>
      <c r="Q27" s="109">
        <f t="shared" si="8"/>
        <v>0</v>
      </c>
      <c r="R27" s="109" t="str">
        <f t="shared" si="9"/>
        <v/>
      </c>
      <c r="S27" s="110"/>
      <c r="T27" s="109" t="str">
        <f t="shared" si="10"/>
        <v/>
      </c>
      <c r="U27" s="111" t="str">
        <f t="shared" si="11"/>
        <v/>
      </c>
      <c r="V27" s="109" t="str">
        <f t="shared" si="12"/>
        <v/>
      </c>
      <c r="W27" s="110"/>
      <c r="X27" s="110"/>
      <c r="Y27" s="112" t="str">
        <f t="shared" si="13"/>
        <v/>
      </c>
      <c r="Z27" s="109" t="str">
        <f t="shared" si="14"/>
        <v/>
      </c>
      <c r="AA27" s="954"/>
      <c r="AB27" s="954"/>
    </row>
    <row r="28" spans="1:28" s="16" customFormat="1" x14ac:dyDescent="0.25">
      <c r="A28" s="493"/>
      <c r="B28" s="493"/>
      <c r="C28" s="493"/>
      <c r="D28" s="493"/>
      <c r="E28" s="954"/>
      <c r="F28" s="108"/>
      <c r="G28" s="108"/>
      <c r="H28" s="108"/>
      <c r="I28" s="109">
        <f t="shared" si="4"/>
        <v>0</v>
      </c>
      <c r="J28" s="108"/>
      <c r="K28" s="109">
        <f t="shared" si="5"/>
        <v>0</v>
      </c>
      <c r="L28" s="108"/>
      <c r="M28" s="109">
        <f t="shared" si="6"/>
        <v>0</v>
      </c>
      <c r="N28" s="108"/>
      <c r="O28" s="109">
        <f t="shared" si="7"/>
        <v>0</v>
      </c>
      <c r="P28" s="108"/>
      <c r="Q28" s="109">
        <f t="shared" si="8"/>
        <v>0</v>
      </c>
      <c r="R28" s="109" t="str">
        <f t="shared" si="9"/>
        <v/>
      </c>
      <c r="S28" s="110"/>
      <c r="T28" s="109" t="str">
        <f t="shared" si="10"/>
        <v/>
      </c>
      <c r="U28" s="111" t="str">
        <f t="shared" si="11"/>
        <v/>
      </c>
      <c r="V28" s="109" t="str">
        <f t="shared" si="12"/>
        <v/>
      </c>
      <c r="W28" s="110"/>
      <c r="X28" s="110"/>
      <c r="Y28" s="112" t="str">
        <f t="shared" si="13"/>
        <v/>
      </c>
      <c r="Z28" s="109" t="str">
        <f t="shared" si="14"/>
        <v/>
      </c>
      <c r="AA28" s="954"/>
      <c r="AB28" s="954"/>
    </row>
    <row r="29" spans="1:28" s="16" customFormat="1" x14ac:dyDescent="0.25">
      <c r="A29" s="493"/>
      <c r="B29" s="493"/>
      <c r="C29" s="493"/>
      <c r="D29" s="493"/>
      <c r="E29" s="954"/>
      <c r="F29" s="108"/>
      <c r="G29" s="108"/>
      <c r="H29" s="108"/>
      <c r="I29" s="109">
        <f t="shared" si="4"/>
        <v>0</v>
      </c>
      <c r="J29" s="108"/>
      <c r="K29" s="109">
        <f t="shared" si="5"/>
        <v>0</v>
      </c>
      <c r="L29" s="108"/>
      <c r="M29" s="109">
        <f t="shared" si="6"/>
        <v>0</v>
      </c>
      <c r="N29" s="108"/>
      <c r="O29" s="109">
        <f t="shared" si="7"/>
        <v>0</v>
      </c>
      <c r="P29" s="108"/>
      <c r="Q29" s="109">
        <f t="shared" si="8"/>
        <v>0</v>
      </c>
      <c r="R29" s="109" t="str">
        <f t="shared" si="9"/>
        <v/>
      </c>
      <c r="S29" s="110"/>
      <c r="T29" s="109" t="str">
        <f t="shared" si="10"/>
        <v/>
      </c>
      <c r="U29" s="111" t="str">
        <f t="shared" si="11"/>
        <v/>
      </c>
      <c r="V29" s="109" t="str">
        <f t="shared" si="12"/>
        <v/>
      </c>
      <c r="W29" s="110"/>
      <c r="X29" s="110"/>
      <c r="Y29" s="112" t="str">
        <f t="shared" si="13"/>
        <v/>
      </c>
      <c r="Z29" s="109" t="str">
        <f t="shared" si="14"/>
        <v/>
      </c>
      <c r="AA29" s="954"/>
      <c r="AB29" s="954"/>
    </row>
    <row r="30" spans="1:28" s="16" customFormat="1" x14ac:dyDescent="0.25">
      <c r="A30" s="493"/>
      <c r="B30" s="493"/>
      <c r="C30" s="493"/>
      <c r="D30" s="493"/>
      <c r="E30" s="954"/>
      <c r="F30" s="108"/>
      <c r="G30" s="108"/>
      <c r="H30" s="108"/>
      <c r="I30" s="109">
        <f t="shared" si="4"/>
        <v>0</v>
      </c>
      <c r="J30" s="108"/>
      <c r="K30" s="109">
        <f t="shared" si="5"/>
        <v>0</v>
      </c>
      <c r="L30" s="108"/>
      <c r="M30" s="109">
        <f t="shared" si="6"/>
        <v>0</v>
      </c>
      <c r="N30" s="108"/>
      <c r="O30" s="109">
        <f t="shared" si="7"/>
        <v>0</v>
      </c>
      <c r="P30" s="108"/>
      <c r="Q30" s="109">
        <f t="shared" si="8"/>
        <v>0</v>
      </c>
      <c r="R30" s="109" t="str">
        <f t="shared" si="9"/>
        <v/>
      </c>
      <c r="S30" s="110"/>
      <c r="T30" s="109" t="str">
        <f t="shared" si="10"/>
        <v/>
      </c>
      <c r="U30" s="111" t="str">
        <f t="shared" si="11"/>
        <v/>
      </c>
      <c r="V30" s="109" t="str">
        <f t="shared" si="12"/>
        <v/>
      </c>
      <c r="W30" s="110"/>
      <c r="X30" s="110"/>
      <c r="Y30" s="112" t="str">
        <f t="shared" si="13"/>
        <v/>
      </c>
      <c r="Z30" s="109" t="str">
        <f t="shared" si="14"/>
        <v/>
      </c>
      <c r="AA30" s="954"/>
      <c r="AB30" s="954"/>
    </row>
    <row r="31" spans="1:28" s="16" customFormat="1" x14ac:dyDescent="0.25">
      <c r="A31" s="493"/>
      <c r="B31" s="493"/>
      <c r="C31" s="493"/>
      <c r="D31" s="493"/>
      <c r="E31" s="954"/>
      <c r="F31" s="108"/>
      <c r="G31" s="108"/>
      <c r="H31" s="108"/>
      <c r="I31" s="109">
        <f t="shared" si="4"/>
        <v>0</v>
      </c>
      <c r="J31" s="108"/>
      <c r="K31" s="109">
        <f t="shared" si="5"/>
        <v>0</v>
      </c>
      <c r="L31" s="108"/>
      <c r="M31" s="109">
        <f t="shared" si="6"/>
        <v>0</v>
      </c>
      <c r="N31" s="108"/>
      <c r="O31" s="109">
        <f t="shared" si="7"/>
        <v>0</v>
      </c>
      <c r="P31" s="108"/>
      <c r="Q31" s="109">
        <f t="shared" si="8"/>
        <v>0</v>
      </c>
      <c r="R31" s="109" t="str">
        <f t="shared" si="9"/>
        <v/>
      </c>
      <c r="S31" s="110"/>
      <c r="T31" s="109" t="str">
        <f t="shared" si="10"/>
        <v/>
      </c>
      <c r="U31" s="111" t="str">
        <f t="shared" si="11"/>
        <v/>
      </c>
      <c r="V31" s="109" t="str">
        <f t="shared" si="12"/>
        <v/>
      </c>
      <c r="W31" s="110"/>
      <c r="X31" s="110"/>
      <c r="Y31" s="112" t="str">
        <f t="shared" si="13"/>
        <v/>
      </c>
      <c r="Z31" s="109" t="str">
        <f t="shared" si="14"/>
        <v/>
      </c>
      <c r="AA31" s="954"/>
      <c r="AB31" s="954"/>
    </row>
    <row r="32" spans="1:28" s="16" customFormat="1" x14ac:dyDescent="0.25">
      <c r="A32" s="493"/>
      <c r="B32" s="493"/>
      <c r="C32" s="493"/>
      <c r="D32" s="493"/>
      <c r="E32" s="954"/>
      <c r="F32" s="108"/>
      <c r="G32" s="108"/>
      <c r="H32" s="108"/>
      <c r="I32" s="109">
        <f t="shared" si="4"/>
        <v>0</v>
      </c>
      <c r="J32" s="108"/>
      <c r="K32" s="109">
        <f t="shared" si="5"/>
        <v>0</v>
      </c>
      <c r="L32" s="108"/>
      <c r="M32" s="109">
        <f t="shared" si="6"/>
        <v>0</v>
      </c>
      <c r="N32" s="108"/>
      <c r="O32" s="109">
        <f t="shared" si="7"/>
        <v>0</v>
      </c>
      <c r="P32" s="108"/>
      <c r="Q32" s="109">
        <f t="shared" si="8"/>
        <v>0</v>
      </c>
      <c r="R32" s="109" t="str">
        <f t="shared" si="9"/>
        <v/>
      </c>
      <c r="S32" s="110"/>
      <c r="T32" s="109" t="str">
        <f t="shared" si="10"/>
        <v/>
      </c>
      <c r="U32" s="111" t="str">
        <f t="shared" si="11"/>
        <v/>
      </c>
      <c r="V32" s="109" t="str">
        <f t="shared" si="12"/>
        <v/>
      </c>
      <c r="W32" s="110"/>
      <c r="X32" s="110"/>
      <c r="Y32" s="112" t="str">
        <f t="shared" si="13"/>
        <v/>
      </c>
      <c r="Z32" s="109" t="str">
        <f t="shared" si="14"/>
        <v/>
      </c>
      <c r="AA32" s="954"/>
      <c r="AB32" s="954"/>
    </row>
    <row r="33" spans="1:28" s="16" customFormat="1" x14ac:dyDescent="0.25">
      <c r="A33" s="493"/>
      <c r="B33" s="493"/>
      <c r="C33" s="493"/>
      <c r="D33" s="493"/>
      <c r="E33" s="954"/>
      <c r="F33" s="108"/>
      <c r="G33" s="108"/>
      <c r="H33" s="108"/>
      <c r="I33" s="109">
        <f t="shared" si="4"/>
        <v>0</v>
      </c>
      <c r="J33" s="108"/>
      <c r="K33" s="109">
        <f t="shared" si="5"/>
        <v>0</v>
      </c>
      <c r="L33" s="108"/>
      <c r="M33" s="109">
        <f t="shared" si="6"/>
        <v>0</v>
      </c>
      <c r="N33" s="108"/>
      <c r="O33" s="109">
        <f t="shared" si="7"/>
        <v>0</v>
      </c>
      <c r="P33" s="108"/>
      <c r="Q33" s="109">
        <f t="shared" si="8"/>
        <v>0</v>
      </c>
      <c r="R33" s="109" t="str">
        <f t="shared" si="9"/>
        <v/>
      </c>
      <c r="S33" s="110"/>
      <c r="T33" s="109" t="str">
        <f t="shared" si="10"/>
        <v/>
      </c>
      <c r="U33" s="111" t="str">
        <f t="shared" si="11"/>
        <v/>
      </c>
      <c r="V33" s="109" t="str">
        <f t="shared" si="12"/>
        <v/>
      </c>
      <c r="W33" s="110"/>
      <c r="X33" s="110"/>
      <c r="Y33" s="112" t="str">
        <f t="shared" si="13"/>
        <v/>
      </c>
      <c r="Z33" s="109" t="str">
        <f t="shared" si="14"/>
        <v/>
      </c>
      <c r="AA33" s="954"/>
      <c r="AB33" s="954"/>
    </row>
    <row r="34" spans="1:28" s="16" customFormat="1" x14ac:dyDescent="0.25">
      <c r="A34" s="493"/>
      <c r="B34" s="493"/>
      <c r="C34" s="493"/>
      <c r="D34" s="493"/>
      <c r="E34" s="954"/>
      <c r="F34" s="108"/>
      <c r="G34" s="108"/>
      <c r="H34" s="108"/>
      <c r="I34" s="109">
        <f t="shared" si="4"/>
        <v>0</v>
      </c>
      <c r="J34" s="108"/>
      <c r="K34" s="109">
        <f t="shared" si="5"/>
        <v>0</v>
      </c>
      <c r="L34" s="108"/>
      <c r="M34" s="109">
        <f t="shared" si="6"/>
        <v>0</v>
      </c>
      <c r="N34" s="108"/>
      <c r="O34" s="109">
        <f t="shared" si="7"/>
        <v>0</v>
      </c>
      <c r="P34" s="108"/>
      <c r="Q34" s="109">
        <f t="shared" si="8"/>
        <v>0</v>
      </c>
      <c r="R34" s="109" t="str">
        <f t="shared" si="9"/>
        <v/>
      </c>
      <c r="S34" s="110"/>
      <c r="T34" s="109" t="str">
        <f t="shared" si="10"/>
        <v/>
      </c>
      <c r="U34" s="111" t="str">
        <f t="shared" si="11"/>
        <v/>
      </c>
      <c r="V34" s="109" t="str">
        <f t="shared" si="12"/>
        <v/>
      </c>
      <c r="W34" s="110"/>
      <c r="X34" s="110"/>
      <c r="Y34" s="112" t="str">
        <f t="shared" si="13"/>
        <v/>
      </c>
      <c r="Z34" s="109" t="str">
        <f t="shared" si="14"/>
        <v/>
      </c>
      <c r="AA34" s="954"/>
      <c r="AB34" s="954"/>
    </row>
    <row r="35" spans="1:28" s="16" customFormat="1" x14ac:dyDescent="0.25">
      <c r="A35" s="493"/>
      <c r="B35" s="493"/>
      <c r="C35" s="493"/>
      <c r="D35" s="493"/>
      <c r="E35" s="954"/>
      <c r="F35" s="108"/>
      <c r="G35" s="108"/>
      <c r="H35" s="108"/>
      <c r="I35" s="109">
        <f t="shared" si="4"/>
        <v>0</v>
      </c>
      <c r="J35" s="108"/>
      <c r="K35" s="109">
        <f t="shared" si="5"/>
        <v>0</v>
      </c>
      <c r="L35" s="108"/>
      <c r="M35" s="109">
        <f t="shared" si="6"/>
        <v>0</v>
      </c>
      <c r="N35" s="108"/>
      <c r="O35" s="109">
        <f t="shared" si="7"/>
        <v>0</v>
      </c>
      <c r="P35" s="108"/>
      <c r="Q35" s="109">
        <f t="shared" si="8"/>
        <v>0</v>
      </c>
      <c r="R35" s="109" t="str">
        <f t="shared" si="9"/>
        <v/>
      </c>
      <c r="S35" s="110"/>
      <c r="T35" s="109" t="str">
        <f t="shared" si="10"/>
        <v/>
      </c>
      <c r="U35" s="111" t="str">
        <f t="shared" si="11"/>
        <v/>
      </c>
      <c r="V35" s="109" t="str">
        <f t="shared" si="12"/>
        <v/>
      </c>
      <c r="W35" s="110"/>
      <c r="X35" s="110"/>
      <c r="Y35" s="112" t="str">
        <f t="shared" si="13"/>
        <v/>
      </c>
      <c r="Z35" s="109" t="str">
        <f t="shared" si="14"/>
        <v/>
      </c>
      <c r="AA35" s="954"/>
      <c r="AB35" s="954"/>
    </row>
    <row r="36" spans="1:28" s="16" customFormat="1" x14ac:dyDescent="0.25">
      <c r="A36" s="493"/>
      <c r="B36" s="493"/>
      <c r="C36" s="493"/>
      <c r="D36" s="493"/>
      <c r="E36" s="954"/>
      <c r="F36" s="108"/>
      <c r="G36" s="108"/>
      <c r="H36" s="108"/>
      <c r="I36" s="109">
        <f t="shared" si="4"/>
        <v>0</v>
      </c>
      <c r="J36" s="108"/>
      <c r="K36" s="109">
        <f t="shared" si="5"/>
        <v>0</v>
      </c>
      <c r="L36" s="108"/>
      <c r="M36" s="109">
        <f t="shared" si="6"/>
        <v>0</v>
      </c>
      <c r="N36" s="108"/>
      <c r="O36" s="109">
        <f t="shared" si="7"/>
        <v>0</v>
      </c>
      <c r="P36" s="108"/>
      <c r="Q36" s="109">
        <f t="shared" si="8"/>
        <v>0</v>
      </c>
      <c r="R36" s="109" t="str">
        <f t="shared" si="9"/>
        <v/>
      </c>
      <c r="S36" s="110"/>
      <c r="T36" s="109" t="str">
        <f t="shared" si="10"/>
        <v/>
      </c>
      <c r="U36" s="111" t="str">
        <f t="shared" si="11"/>
        <v/>
      </c>
      <c r="V36" s="109" t="str">
        <f t="shared" si="12"/>
        <v/>
      </c>
      <c r="W36" s="110"/>
      <c r="X36" s="110"/>
      <c r="Y36" s="112" t="str">
        <f t="shared" si="13"/>
        <v/>
      </c>
      <c r="Z36" s="109" t="str">
        <f t="shared" si="14"/>
        <v/>
      </c>
      <c r="AA36" s="954"/>
      <c r="AB36" s="954"/>
    </row>
    <row r="37" spans="1:28" s="16" customFormat="1" x14ac:dyDescent="0.25">
      <c r="A37" s="493"/>
      <c r="B37" s="493"/>
      <c r="C37" s="493"/>
      <c r="D37" s="493"/>
      <c r="E37" s="954"/>
      <c r="F37" s="108"/>
      <c r="G37" s="108"/>
      <c r="H37" s="108"/>
      <c r="I37" s="109">
        <f t="shared" si="4"/>
        <v>0</v>
      </c>
      <c r="J37" s="108"/>
      <c r="K37" s="109">
        <f t="shared" si="5"/>
        <v>0</v>
      </c>
      <c r="L37" s="108"/>
      <c r="M37" s="109">
        <f t="shared" si="6"/>
        <v>0</v>
      </c>
      <c r="N37" s="108"/>
      <c r="O37" s="109">
        <f t="shared" si="7"/>
        <v>0</v>
      </c>
      <c r="P37" s="108"/>
      <c r="Q37" s="109">
        <f t="shared" si="8"/>
        <v>0</v>
      </c>
      <c r="R37" s="109" t="str">
        <f t="shared" si="9"/>
        <v/>
      </c>
      <c r="S37" s="110"/>
      <c r="T37" s="109" t="str">
        <f t="shared" si="10"/>
        <v/>
      </c>
      <c r="U37" s="111" t="str">
        <f t="shared" si="11"/>
        <v/>
      </c>
      <c r="V37" s="109" t="str">
        <f t="shared" si="12"/>
        <v/>
      </c>
      <c r="W37" s="110"/>
      <c r="X37" s="110"/>
      <c r="Y37" s="112" t="str">
        <f t="shared" si="13"/>
        <v/>
      </c>
      <c r="Z37" s="109" t="str">
        <f t="shared" si="14"/>
        <v/>
      </c>
      <c r="AA37" s="954"/>
      <c r="AB37" s="954"/>
    </row>
    <row r="38" spans="1:28" s="16" customFormat="1" x14ac:dyDescent="0.25">
      <c r="A38" s="493"/>
      <c r="B38" s="493"/>
      <c r="C38" s="493"/>
      <c r="D38" s="493"/>
      <c r="E38" s="954"/>
      <c r="F38" s="108"/>
      <c r="G38" s="108"/>
      <c r="H38" s="108"/>
      <c r="I38" s="109">
        <f t="shared" si="4"/>
        <v>0</v>
      </c>
      <c r="J38" s="108"/>
      <c r="K38" s="109">
        <f t="shared" si="5"/>
        <v>0</v>
      </c>
      <c r="L38" s="108"/>
      <c r="M38" s="109">
        <f t="shared" si="6"/>
        <v>0</v>
      </c>
      <c r="N38" s="108"/>
      <c r="O38" s="109">
        <f t="shared" si="7"/>
        <v>0</v>
      </c>
      <c r="P38" s="108"/>
      <c r="Q38" s="109">
        <f t="shared" si="8"/>
        <v>0</v>
      </c>
      <c r="R38" s="109" t="str">
        <f t="shared" si="9"/>
        <v/>
      </c>
      <c r="S38" s="110"/>
      <c r="T38" s="109" t="str">
        <f t="shared" si="10"/>
        <v/>
      </c>
      <c r="U38" s="111" t="str">
        <f t="shared" si="11"/>
        <v/>
      </c>
      <c r="V38" s="109" t="str">
        <f t="shared" si="12"/>
        <v/>
      </c>
      <c r="W38" s="110"/>
      <c r="X38" s="110"/>
      <c r="Y38" s="112" t="str">
        <f t="shared" si="13"/>
        <v/>
      </c>
      <c r="Z38" s="109" t="str">
        <f t="shared" si="14"/>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DOhdkiEADPFKhe5mNLWbDzZhBgiL8+ifAQucajvzCd/9dnXweOhFheEE95h9pV9G7WW3Ip0DL3Y85euIWPlTrQ==" saltValue="Q8gMTpUibPSG0avZcJmtY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7E9FA2B5-CBDB-4181-A756-C6FDDF6C2BF0}">
      <formula1>"x,X"</formula1>
    </dataValidation>
  </dataValidations>
  <hyperlinks>
    <hyperlink ref="B13" location="'Capacity Plan'!A1" display="Capacity Plan" xr:uid="{44EF90A0-6100-41EE-833A-50EAD3C29BFB}"/>
    <hyperlink ref="B10:B12" location="'Run @ Rate Summary Data'!A1" display="Run @ Rate Summary Data" xr:uid="{727D463F-97B3-440F-8C1E-D6FD1E06D4EF}"/>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26420-B28F-4057-A850-311DF000CF36}">
  <sheetPr codeName="Sheet25">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Plan'!$D$39="","",'Capacity Plan'!$D$39)</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Plan'!L39/'Capacity Plan'!M39),"")</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38" si="0">IF(H15="x",(G15-F15)*1440,0)</f>
        <v>0</v>
      </c>
      <c r="J15" s="108"/>
      <c r="K15" s="109">
        <f t="shared" ref="K15:K38" si="1">IF(J15="x",(G15-F15)*1440,0)</f>
        <v>0</v>
      </c>
      <c r="L15" s="108"/>
      <c r="M15" s="109">
        <f t="shared" ref="M15:M38" si="2">IF(L15="x",(G15-F15)*1440,0)</f>
        <v>0</v>
      </c>
      <c r="N15" s="108"/>
      <c r="O15" s="109">
        <f t="shared" ref="O15:O38"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 t="shared" si="3"/>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umj/UG7UrWakiWWv5tEzH02CA7IPNv2q6Y+ZEjMXhRSBdjiyTIqevilBJ5ECuyKEmh1kU1ImGqqj8B9sri4y2Q==" saltValue="SX9NwYAujOc8KOW2ch1f0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3000993C-C58E-442C-B009-ABBD31802E67}">
      <formula1>"x,X"</formula1>
    </dataValidation>
  </dataValidations>
  <hyperlinks>
    <hyperlink ref="B13" location="'Capacity Plan'!A1" display="Capacity Plan" xr:uid="{4364B3B2-8380-4CAD-A045-0182A1E2DC35}"/>
    <hyperlink ref="B10:B12" location="'Run @ Rate Summary Data'!A1" display="Run @ Rate Summary Data" xr:uid="{77B873DA-6E8B-4B23-A8B4-EDB3D9682C21}"/>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A6242-28BB-4E06-82ED-FD58C18EEB3D}">
  <sheetPr codeName="Sheet26">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Plan'!$D$40="","",'Capacity Plan'!$D$40)</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Plan'!L40/'Capacity Plan'!M40),"")</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38" si="0">IF(H15="x",(G15-F15)*1440,0)</f>
        <v>0</v>
      </c>
      <c r="J15" s="108"/>
      <c r="K15" s="109">
        <f t="shared" ref="K15:K38" si="1">IF(J15="x",(G15-F15)*1440,0)</f>
        <v>0</v>
      </c>
      <c r="L15" s="108"/>
      <c r="M15" s="109">
        <f t="shared" ref="M15:M38" si="2">IF(L15="x",(G15-F15)*1440,0)</f>
        <v>0</v>
      </c>
      <c r="N15" s="108"/>
      <c r="O15" s="109">
        <f t="shared" ref="O15:O38"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SLi9CrL2R1j8AbLf/eVzS8MechtGNwvxEGkeFxD76LcZ9lqxvkzYU49uYtXFCHjZOgqszmRmd5aphNlqjaOgvg==" saltValue="fy/EczOTF2Uoe/boyZz5vQ=="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78265A4D-24F9-4D9F-9B6F-240BE6AA8A48}">
      <formula1>"x,X"</formula1>
    </dataValidation>
  </dataValidations>
  <hyperlinks>
    <hyperlink ref="B13" location="'Capacity Plan'!A1" display="Capacity Plan" xr:uid="{6E188CF7-E582-4DDF-AEAE-9BD3ED8F192E}"/>
    <hyperlink ref="B10:B12" location="'Run @ Rate Summary Data'!A1" display="Run @ Rate Summary Data" xr:uid="{9B24223E-2610-461C-A9D8-E979BA2DBC64}"/>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A5A7A-FF90-4639-B911-73D1F77B4A3B}">
  <sheetPr codeName="Sheet27">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Plan'!$D$41="","",'Capacity Plan'!$D$41)</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Plan'!L41/'Capacity Plan'!M41),"")</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38" si="0">IF(H15="x",(G15-F15)*1440,0)</f>
        <v>0</v>
      </c>
      <c r="J15" s="108"/>
      <c r="K15" s="109">
        <f t="shared" ref="K15:K38" si="1">IF(J15="x",(G15-F15)*1440,0)</f>
        <v>0</v>
      </c>
      <c r="L15" s="108"/>
      <c r="M15" s="109">
        <f t="shared" ref="M15:M38" si="2">IF(L15="x",(G15-F15)*1440,0)</f>
        <v>0</v>
      </c>
      <c r="N15" s="108"/>
      <c r="O15" s="109">
        <f t="shared" ref="O15:O38"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bCnFiBFCdN2ffXWYGu/ajrMwoAS4gbHVsWnJKDAuCahwijBt/aPjdQAFu2LhK2A6HvgTdtrdwYl5+K8asjTMw==" saltValue="0C7jpJHWBaNF6uZzib1iq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FDCD649C-2284-4B19-973F-353D58A1861A}">
      <formula1>"x,X"</formula1>
    </dataValidation>
  </dataValidations>
  <hyperlinks>
    <hyperlink ref="B13" location="'Capacity Plan'!A1" display="Capacity Plan" xr:uid="{3224DFEB-5C2B-410C-BBC9-A79D7B26DB36}"/>
    <hyperlink ref="B10:B12" location="'Run @ Rate Summary Data'!A1" display="Run @ Rate Summary Data" xr:uid="{089677A4-6535-46BB-AD32-DE2A9F013249}"/>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B1933-F66E-48DF-B5B4-88DBA06E757F}">
  <sheetPr codeName="Sheet28">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Plan'!$D$42="","",'Capacity Plan'!$D$42)</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Plan'!L42/'Capacity Plan'!M42),"")</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17" si="0">IF(H15="x",(G15-F15)*1440,0)</f>
        <v>0</v>
      </c>
      <c r="J15" s="108"/>
      <c r="K15" s="109">
        <f t="shared" ref="K15:K17" si="1">IF(J15="x",(G15-F15)*1440,0)</f>
        <v>0</v>
      </c>
      <c r="L15" s="108"/>
      <c r="M15" s="109">
        <f t="shared" ref="M15:M17" si="2">IF(L15="x",(G15-F15)*1440,0)</f>
        <v>0</v>
      </c>
      <c r="N15" s="108"/>
      <c r="O15" s="109">
        <f t="shared" ref="O15:O17"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ref="I18:I38" si="11">IF(H18="x",(G18-F18)*1440,0)</f>
        <v>0</v>
      </c>
      <c r="J18" s="108"/>
      <c r="K18" s="109">
        <f t="shared" ref="K18:K38" si="12">IF(J18="x",(G18-F18)*1440,0)</f>
        <v>0</v>
      </c>
      <c r="L18" s="108"/>
      <c r="M18" s="109">
        <f t="shared" ref="M18:M38" si="13">IF(L18="x",(G18-F18)*1440,0)</f>
        <v>0</v>
      </c>
      <c r="N18" s="108"/>
      <c r="O18" s="109">
        <f t="shared" ref="O18:O38" si="14">IF(N18="x",(G18-F18)*1440,0)</f>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11"/>
        <v>0</v>
      </c>
      <c r="J19" s="108"/>
      <c r="K19" s="109">
        <f t="shared" si="12"/>
        <v>0</v>
      </c>
      <c r="L19" s="108"/>
      <c r="M19" s="109">
        <f t="shared" si="13"/>
        <v>0</v>
      </c>
      <c r="N19" s="108"/>
      <c r="O19" s="109">
        <f t="shared" si="14"/>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11"/>
        <v>0</v>
      </c>
      <c r="J20" s="108"/>
      <c r="K20" s="109">
        <f t="shared" si="12"/>
        <v>0</v>
      </c>
      <c r="L20" s="108"/>
      <c r="M20" s="109">
        <f t="shared" si="13"/>
        <v>0</v>
      </c>
      <c r="N20" s="108"/>
      <c r="O20" s="109">
        <f t="shared" si="14"/>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11"/>
        <v>0</v>
      </c>
      <c r="J21" s="108"/>
      <c r="K21" s="109">
        <f t="shared" si="12"/>
        <v>0</v>
      </c>
      <c r="L21" s="108"/>
      <c r="M21" s="109">
        <f t="shared" si="13"/>
        <v>0</v>
      </c>
      <c r="N21" s="108"/>
      <c r="O21" s="109">
        <f t="shared" si="14"/>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11"/>
        <v>0</v>
      </c>
      <c r="J22" s="108"/>
      <c r="K22" s="109">
        <f t="shared" si="12"/>
        <v>0</v>
      </c>
      <c r="L22" s="108"/>
      <c r="M22" s="109">
        <f t="shared" si="13"/>
        <v>0</v>
      </c>
      <c r="N22" s="108"/>
      <c r="O22" s="109">
        <f t="shared" si="14"/>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11"/>
        <v>0</v>
      </c>
      <c r="J23" s="108"/>
      <c r="K23" s="109">
        <f t="shared" si="12"/>
        <v>0</v>
      </c>
      <c r="L23" s="108"/>
      <c r="M23" s="109">
        <f t="shared" si="13"/>
        <v>0</v>
      </c>
      <c r="N23" s="108"/>
      <c r="O23" s="109">
        <f t="shared" si="14"/>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11"/>
        <v>0</v>
      </c>
      <c r="J25" s="108"/>
      <c r="K25" s="109">
        <f t="shared" si="12"/>
        <v>0</v>
      </c>
      <c r="L25" s="108"/>
      <c r="M25" s="109">
        <f t="shared" si="13"/>
        <v>0</v>
      </c>
      <c r="N25" s="108"/>
      <c r="O25" s="109">
        <f t="shared" si="14"/>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11"/>
        <v>0</v>
      </c>
      <c r="J26" s="108"/>
      <c r="K26" s="109">
        <f t="shared" si="12"/>
        <v>0</v>
      </c>
      <c r="L26" s="108"/>
      <c r="M26" s="109">
        <f t="shared" si="13"/>
        <v>0</v>
      </c>
      <c r="N26" s="108"/>
      <c r="O26" s="109">
        <f t="shared" si="14"/>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11"/>
        <v>0</v>
      </c>
      <c r="J27" s="108"/>
      <c r="K27" s="109">
        <f t="shared" si="12"/>
        <v>0</v>
      </c>
      <c r="L27" s="108"/>
      <c r="M27" s="109">
        <f t="shared" si="13"/>
        <v>0</v>
      </c>
      <c r="N27" s="108"/>
      <c r="O27" s="109">
        <f t="shared" si="14"/>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11"/>
        <v>0</v>
      </c>
      <c r="J28" s="108"/>
      <c r="K28" s="109">
        <f t="shared" si="12"/>
        <v>0</v>
      </c>
      <c r="L28" s="108"/>
      <c r="M28" s="109">
        <f t="shared" si="13"/>
        <v>0</v>
      </c>
      <c r="N28" s="108"/>
      <c r="O28" s="109">
        <f t="shared" si="14"/>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11"/>
        <v>0</v>
      </c>
      <c r="J29" s="108"/>
      <c r="K29" s="109">
        <f t="shared" si="12"/>
        <v>0</v>
      </c>
      <c r="L29" s="108"/>
      <c r="M29" s="109">
        <f t="shared" si="13"/>
        <v>0</v>
      </c>
      <c r="N29" s="108"/>
      <c r="O29" s="109">
        <f t="shared" si="14"/>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11"/>
        <v>0</v>
      </c>
      <c r="J30" s="108"/>
      <c r="K30" s="109">
        <f t="shared" si="12"/>
        <v>0</v>
      </c>
      <c r="L30" s="108"/>
      <c r="M30" s="109">
        <f t="shared" si="13"/>
        <v>0</v>
      </c>
      <c r="N30" s="108"/>
      <c r="O30" s="109">
        <f t="shared" si="14"/>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11"/>
        <v>0</v>
      </c>
      <c r="J31" s="108"/>
      <c r="K31" s="109">
        <f t="shared" si="12"/>
        <v>0</v>
      </c>
      <c r="L31" s="108"/>
      <c r="M31" s="109">
        <f t="shared" si="13"/>
        <v>0</v>
      </c>
      <c r="N31" s="108"/>
      <c r="O31" s="109">
        <f t="shared" si="14"/>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11"/>
        <v>0</v>
      </c>
      <c r="J32" s="108"/>
      <c r="K32" s="109">
        <f t="shared" si="12"/>
        <v>0</v>
      </c>
      <c r="L32" s="108"/>
      <c r="M32" s="109">
        <f t="shared" si="13"/>
        <v>0</v>
      </c>
      <c r="N32" s="108"/>
      <c r="O32" s="109">
        <f t="shared" si="14"/>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11"/>
        <v>0</v>
      </c>
      <c r="J33" s="108"/>
      <c r="K33" s="109">
        <f t="shared" si="12"/>
        <v>0</v>
      </c>
      <c r="L33" s="108"/>
      <c r="M33" s="109">
        <f t="shared" si="13"/>
        <v>0</v>
      </c>
      <c r="N33" s="108"/>
      <c r="O33" s="109">
        <f t="shared" si="14"/>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11"/>
        <v>0</v>
      </c>
      <c r="J34" s="108"/>
      <c r="K34" s="109">
        <f t="shared" si="12"/>
        <v>0</v>
      </c>
      <c r="L34" s="108"/>
      <c r="M34" s="109">
        <f t="shared" si="13"/>
        <v>0</v>
      </c>
      <c r="N34" s="108"/>
      <c r="O34" s="109">
        <f t="shared" si="14"/>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11"/>
        <v>0</v>
      </c>
      <c r="J35" s="108"/>
      <c r="K35" s="109">
        <f t="shared" si="12"/>
        <v>0</v>
      </c>
      <c r="L35" s="108"/>
      <c r="M35" s="109">
        <f t="shared" si="13"/>
        <v>0</v>
      </c>
      <c r="N35" s="108"/>
      <c r="O35" s="109">
        <f t="shared" si="14"/>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11"/>
        <v>0</v>
      </c>
      <c r="J36" s="108"/>
      <c r="K36" s="109">
        <f t="shared" si="12"/>
        <v>0</v>
      </c>
      <c r="L36" s="108"/>
      <c r="M36" s="109">
        <f t="shared" si="13"/>
        <v>0</v>
      </c>
      <c r="N36" s="108"/>
      <c r="O36" s="109">
        <f t="shared" si="14"/>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11"/>
        <v>0</v>
      </c>
      <c r="J37" s="108"/>
      <c r="K37" s="109">
        <f t="shared" si="12"/>
        <v>0</v>
      </c>
      <c r="L37" s="108"/>
      <c r="M37" s="109">
        <f t="shared" si="13"/>
        <v>0</v>
      </c>
      <c r="N37" s="108"/>
      <c r="O37" s="109">
        <f t="shared" si="14"/>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11"/>
        <v>0</v>
      </c>
      <c r="J38" s="108"/>
      <c r="K38" s="109">
        <f t="shared" si="12"/>
        <v>0</v>
      </c>
      <c r="L38" s="108"/>
      <c r="M38" s="109">
        <f t="shared" si="13"/>
        <v>0</v>
      </c>
      <c r="N38" s="108"/>
      <c r="O38" s="109">
        <f t="shared" si="14"/>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V9wF/B4WYQs6c2q+nTBUVCl74dsCdsgVmoNM25HKqiKc/v1c5eB5MSHG3r+d2Fhn0yOBcwl8yDVJknonkkSqeA==" saltValue="OZ85TScTCHGcvidIqlrDZ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96E6EFCF-0B14-4676-9820-36DD8AAF8294}">
      <formula1>"x,X"</formula1>
    </dataValidation>
  </dataValidations>
  <hyperlinks>
    <hyperlink ref="B13" location="'Capacity Plan'!A1" display="Capacity Plan" xr:uid="{6C8565FD-A69B-416C-A0F5-FAA761E93AE4}"/>
    <hyperlink ref="B10:B12" location="'Run @ Rate Summary Data'!A1" display="Run @ Rate Summary Data" xr:uid="{59E27F0E-66F3-4B77-8D20-BB0CEAB2F64F}"/>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8A5E7-6CD9-4C26-AD13-2A49B32439A4}">
  <sheetPr codeName="Sheet29">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Plan'!$D$43="","",'Capacity Plan'!$D$43)</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Plan'!L43/'Capacity Plan'!M43),"")</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 t="shared" ref="I15:I38" si="0">IF(H15="x",(G15-F15)*1440,0)</f>
        <v>0</v>
      </c>
      <c r="J15" s="108"/>
      <c r="K15" s="109">
        <f t="shared" ref="K15:K38" si="1">IF(J15="x",(G15-F15)*1440,0)</f>
        <v>0</v>
      </c>
      <c r="L15" s="108"/>
      <c r="M15" s="109">
        <f t="shared" ref="M15:M38" si="2">IF(L15="x",(G15-F15)*1440,0)</f>
        <v>0</v>
      </c>
      <c r="N15" s="108"/>
      <c r="O15" s="109">
        <f t="shared" ref="O15:O38" si="3">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si="0"/>
        <v>0</v>
      </c>
      <c r="J16" s="108"/>
      <c r="K16" s="109">
        <f t="shared" si="1"/>
        <v>0</v>
      </c>
      <c r="L16" s="108"/>
      <c r="M16" s="109">
        <f t="shared" si="2"/>
        <v>0</v>
      </c>
      <c r="N16" s="108"/>
      <c r="O16" s="109">
        <f t="shared" si="3"/>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LumXCWl0X9QH5oXjD6wPueS4i2Y8dC4oPgeNek4ChUImoahqei/kFyi4z192i0HXVtJC0uFj62TG8Ri0bKGrfg==" saltValue="JVNKSNQqpJFwcabbkTxwk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2E06DC61-FE9D-418F-9A61-6AD9D306C60B}">
      <formula1>"x,X"</formula1>
    </dataValidation>
  </dataValidations>
  <hyperlinks>
    <hyperlink ref="B13" location="'Capacity Plan'!A1" display="Capacity Plan" xr:uid="{EB9F494C-4EBE-4403-8315-BE479D7CE635}"/>
    <hyperlink ref="B10:B12" location="'Run @ Rate Summary Data'!A1" display="Run @ Rate Summary Data" xr:uid="{BF46DBC9-94D2-4348-9D8B-96037C4C53DF}"/>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34413-D33A-4D8B-84D1-E79534EC4EA4}">
  <sheetPr codeName="Sheet30">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Plan'!$D$44="","",'Capacity Plan'!$D$44)</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Plan'!L44/'Capacity Plan'!M44),"")</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IF(H15="x",(G15-F15)*1440,0)</f>
        <v>0</v>
      </c>
      <c r="J15" s="108"/>
      <c r="K15" s="109">
        <f>IF(J15="x",(G15-F15)*1440,0)</f>
        <v>0</v>
      </c>
      <c r="L15" s="108"/>
      <c r="M15" s="109">
        <f>IF(L15="x",(G15-F15)*1440,0)</f>
        <v>0</v>
      </c>
      <c r="N15" s="108"/>
      <c r="O15" s="109">
        <f>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ref="I16:I38" si="0">IF(H16="x",(G16-F16)*1440,0)</f>
        <v>0</v>
      </c>
      <c r="J16" s="108"/>
      <c r="K16" s="109">
        <f t="shared" ref="K16:K38" si="1">IF(J16="x",(G16-F16)*1440,0)</f>
        <v>0</v>
      </c>
      <c r="L16" s="108"/>
      <c r="M16" s="109">
        <f t="shared" ref="M16:M38" si="2">IF(L16="x",(G16-F16)*1440,0)</f>
        <v>0</v>
      </c>
      <c r="N16" s="108"/>
      <c r="O16" s="109">
        <f t="shared" ref="O16:O38" si="3">IF(N16="x",(G16-F16)*1440,0)</f>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hRQgTdJSdXXEOjDZtnFhHztucK06sGqw+JYkmLmtHffM1nFdLtmYocX2FQHwL3uKEzAn5C3G37HfVnQ8F3YBYQ==" saltValue="CJfrrc74E6mYR9xaXuKr9g=="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F692A7B8-85F9-4116-A444-3A96E08AA642}">
      <formula1>"x,X"</formula1>
    </dataValidation>
  </dataValidations>
  <hyperlinks>
    <hyperlink ref="B13" location="'Capacity Plan'!A1" display="Capacity Plan" xr:uid="{00E08AAC-9BC7-44D6-8A10-843F20F10F0F}"/>
    <hyperlink ref="B10:B12" location="'Run @ Rate Summary Data'!A1" display="Run @ Rate Summary Data" xr:uid="{65851015-76C6-4CFF-B257-7CCA6657BAD1}"/>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43C4C-9F93-4630-82D8-E91D5F8E95AB}">
  <sheetPr codeName="Sheet31">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Plan'!$D$45="","",'Capacity Plan'!$D$45)</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Plan'!L45/'Capacity Plan'!M45),"")</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IF(H15="x",(G15-F15)*1440,0)</f>
        <v>0</v>
      </c>
      <c r="J15" s="108"/>
      <c r="K15" s="109">
        <f>IF(J15="x",(G15-F15)*1440,0)</f>
        <v>0</v>
      </c>
      <c r="L15" s="108"/>
      <c r="M15" s="109">
        <f>IF(L15="x",(G15-F15)*1440,0)</f>
        <v>0</v>
      </c>
      <c r="N15" s="108"/>
      <c r="O15" s="109">
        <f>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ref="I16:I38" si="0">IF(H16="x",(G16-F16)*1440,0)</f>
        <v>0</v>
      </c>
      <c r="J16" s="108"/>
      <c r="K16" s="109">
        <f t="shared" ref="K16:K38" si="1">IF(J16="x",(G16-F16)*1440,0)</f>
        <v>0</v>
      </c>
      <c r="L16" s="108"/>
      <c r="M16" s="109">
        <f t="shared" ref="M16:M38" si="2">IF(L16="x",(G16-F16)*1440,0)</f>
        <v>0</v>
      </c>
      <c r="N16" s="108"/>
      <c r="O16" s="109">
        <f t="shared" ref="O16:O38" si="3">IF(N16="x",(G16-F16)*1440,0)</f>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xV+e1ZD5qY5gFEHqIH1W7M/PRsHrU/tXVM53aPj1qx9orePAF+O5b6mTBQAQZm6S3CEv93fFZR29Go6vNM8Eaw==" saltValue="9+L52fJCSpEHkn5Ys8MrVA=="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0C7A4FB7-EAA4-4153-9327-902573594448}">
      <formula1>"x,X"</formula1>
    </dataValidation>
  </dataValidations>
  <hyperlinks>
    <hyperlink ref="B13" location="'Capacity Plan'!A1" display="Capacity Plan" xr:uid="{D44CCB27-6297-4F31-8753-2D191CDBB856}"/>
    <hyperlink ref="B10:B12" location="'Run @ Rate Summary Data'!A1" display="Run @ Rate Summary Data" xr:uid="{CFB254CC-0C0F-4CA4-BAE7-1C9F95BE3592}"/>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18CEC-E9FC-4719-BA0B-B993FC7CE552}">
  <sheetPr codeName="Sheet32">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Plan'!$D$46="","",'Capacity Plan'!$D$46)</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Plan'!L46/'Capacity Plan'!M46),"")</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IF(H15="x",(G15-F15)*1440,0)</f>
        <v>0</v>
      </c>
      <c r="J15" s="108"/>
      <c r="K15" s="109">
        <f>IF(J15="x",(G15-F15)*1440,0)</f>
        <v>0</v>
      </c>
      <c r="L15" s="108"/>
      <c r="M15" s="109">
        <f>IF(L15="x",(G15-F15)*1440,0)</f>
        <v>0</v>
      </c>
      <c r="N15" s="108"/>
      <c r="O15" s="109">
        <f>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ref="I16:I38" si="0">IF(H16="x",(G16-F16)*1440,0)</f>
        <v>0</v>
      </c>
      <c r="J16" s="108"/>
      <c r="K16" s="109">
        <f t="shared" ref="K16:K38" si="1">IF(J16="x",(G16-F16)*1440,0)</f>
        <v>0</v>
      </c>
      <c r="L16" s="108"/>
      <c r="M16" s="109">
        <f t="shared" ref="M16:M38" si="2">IF(L16="x",(G16-F16)*1440,0)</f>
        <v>0</v>
      </c>
      <c r="N16" s="108"/>
      <c r="O16" s="109">
        <f t="shared" ref="O16:O38" si="3">IF(N16="x",(G16-F16)*1440,0)</f>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zlrhv1mkomkAxVAgDN1pebkrJX1weGz2ojgaHTCki4NPo4LnrKvDzHIuMHBjxC2mrPC0m/Dpp3d89laRESPEAg==" saltValue="qNvkoWug2nvmglBz+hn6EA=="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3FD588F6-D9E7-4803-9B9F-57ACB4DA730D}">
      <formula1>"x,X"</formula1>
    </dataValidation>
  </dataValidations>
  <hyperlinks>
    <hyperlink ref="B13" location="'Capacity Plan'!A1" display="Capacity Plan" xr:uid="{92C8DDC4-2B86-4DCD-98D6-8A8B8BDD5379}"/>
    <hyperlink ref="B10:B12" location="'Run @ Rate Summary Data'!A1" display="Run @ Rate Summary Data" xr:uid="{9F0BA3C3-59B5-4E02-9B25-95A767804DE8}"/>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48AE0D-98CD-4BFD-B14D-8FE6DCE3A6D1}">
  <sheetPr codeName="Sheet33">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Plan'!$D$47="","",'Capacity Plan'!$D$47)</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Plan'!L47/'Capacity Plan'!M47),"")</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IF(H15="x",(G15-F15)*1440,0)</f>
        <v>0</v>
      </c>
      <c r="J15" s="108"/>
      <c r="K15" s="109">
        <f>IF(J15="x",(G15-F15)*1440,0)</f>
        <v>0</v>
      </c>
      <c r="L15" s="108"/>
      <c r="M15" s="109">
        <f>IF(L15="x",(G15-F15)*1440,0)</f>
        <v>0</v>
      </c>
      <c r="N15" s="108"/>
      <c r="O15" s="109">
        <f>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ref="I16:I38" si="0">IF(H16="x",(G16-F16)*1440,0)</f>
        <v>0</v>
      </c>
      <c r="J16" s="108"/>
      <c r="K16" s="109">
        <f t="shared" ref="K16:K38" si="1">IF(J16="x",(G16-F16)*1440,0)</f>
        <v>0</v>
      </c>
      <c r="L16" s="108"/>
      <c r="M16" s="109">
        <f t="shared" ref="M16:M38" si="2">IF(L16="x",(G16-F16)*1440,0)</f>
        <v>0</v>
      </c>
      <c r="N16" s="108"/>
      <c r="O16" s="109">
        <f t="shared" ref="O16:O38" si="3">IF(N16="x",(G16-F16)*1440,0)</f>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110"/>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JN47Vz0NXla274BREPbQzFwE7sPqhSBl0CoAMUq2C5G5EfPj2uwsWrzSMnYx9EE/Zuuusr+SGq/1f3RFk/0HUQ==" saltValue="Bv84OOJ3/oEIizRayg3tqg=="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0458BA3A-86A5-4BBC-AC10-87C712809C72}">
      <formula1>"x,X"</formula1>
    </dataValidation>
  </dataValidations>
  <hyperlinks>
    <hyperlink ref="B13" location="'Capacity Plan'!A1" display="Capacity Plan" xr:uid="{F1A242D2-0DBD-4662-A98F-CFC977B5C0EB}"/>
    <hyperlink ref="B10:B12" location="'Run @ Rate Summary Data'!A1" display="Run @ Rate Summary Data" xr:uid="{F10144E1-E8E8-4C85-A074-F79280931A14}"/>
  </hyperlinks>
  <pageMargins left="0.17" right="0.19" top="0.75" bottom="0.75" header="0.3" footer="0.3"/>
  <pageSetup scale="67"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50220-2E65-4DD4-9E66-F16F6CCE81F4}">
  <sheetPr codeName="Sheet34">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Plan'!$D$48="","",'Capacity Plan'!$D$48)</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Plan'!L48/'Capacity Plan'!M48),"")</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108"/>
      <c r="I15" s="109">
        <f>IF(H15="x",(G15-F15)*1440,0)</f>
        <v>0</v>
      </c>
      <c r="J15" s="108"/>
      <c r="K15" s="109">
        <f>IF(J15="x",(G15-F15)*1440,0)</f>
        <v>0</v>
      </c>
      <c r="L15" s="108"/>
      <c r="M15" s="109">
        <f>IF(L15="x",(G15-F15)*1440,0)</f>
        <v>0</v>
      </c>
      <c r="N15" s="108"/>
      <c r="O15" s="109">
        <f>IF(N15="x",(G15-F15)*1440,0)</f>
        <v>0</v>
      </c>
      <c r="P15" s="108"/>
      <c r="Q15" s="109">
        <f>IF(P15="x",(G15-F15)*1440,0)</f>
        <v>0</v>
      </c>
      <c r="R15" s="109" t="str">
        <f>IF(ISBLANK(F15),"",IF(G15&gt;=F15,(G15-F15)*1440,(1+G15-F15)*1440))</f>
        <v/>
      </c>
      <c r="S15" s="110"/>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108"/>
      <c r="I16" s="109">
        <f t="shared" ref="I16:I38" si="0">IF(H16="x",(G16-F16)*1440,0)</f>
        <v>0</v>
      </c>
      <c r="J16" s="108"/>
      <c r="K16" s="109">
        <f t="shared" ref="K16:K38" si="1">IF(J16="x",(G16-F16)*1440,0)</f>
        <v>0</v>
      </c>
      <c r="L16" s="108"/>
      <c r="M16" s="109">
        <f t="shared" ref="M16:M38" si="2">IF(L16="x",(G16-F16)*1440,0)</f>
        <v>0</v>
      </c>
      <c r="N16" s="108"/>
      <c r="O16" s="109">
        <f t="shared" ref="O16:O38" si="3">IF(N16="x",(G16-F16)*1440,0)</f>
        <v>0</v>
      </c>
      <c r="P16" s="108"/>
      <c r="Q16" s="109">
        <f t="shared" ref="Q16:Q38" si="4">IF(P16="x",(G16-F16)*1440,0)</f>
        <v>0</v>
      </c>
      <c r="R16" s="109" t="str">
        <f t="shared" ref="R16:R38" si="5">IF(ISBLANK(F16),"",IF(G16&gt;=F16,(G16-F16)*1440,(1+G16-F16)*1440))</f>
        <v/>
      </c>
      <c r="S16" s="110"/>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108"/>
      <c r="I17" s="109">
        <f t="shared" si="0"/>
        <v>0</v>
      </c>
      <c r="J17" s="108"/>
      <c r="K17" s="109">
        <f t="shared" si="1"/>
        <v>0</v>
      </c>
      <c r="L17" s="108"/>
      <c r="M17" s="109">
        <f t="shared" si="2"/>
        <v>0</v>
      </c>
      <c r="N17" s="108"/>
      <c r="O17" s="109">
        <f t="shared" si="3"/>
        <v>0</v>
      </c>
      <c r="P17" s="108"/>
      <c r="Q17" s="109">
        <f t="shared" si="4"/>
        <v>0</v>
      </c>
      <c r="R17" s="109" t="str">
        <f t="shared" si="5"/>
        <v/>
      </c>
      <c r="S17" s="110"/>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108"/>
      <c r="I18" s="109">
        <f t="shared" si="0"/>
        <v>0</v>
      </c>
      <c r="J18" s="108"/>
      <c r="K18" s="109">
        <f t="shared" si="1"/>
        <v>0</v>
      </c>
      <c r="L18" s="108"/>
      <c r="M18" s="109">
        <f t="shared" si="2"/>
        <v>0</v>
      </c>
      <c r="N18" s="108"/>
      <c r="O18" s="109">
        <f t="shared" si="3"/>
        <v>0</v>
      </c>
      <c r="P18" s="108"/>
      <c r="Q18" s="109">
        <f t="shared" si="4"/>
        <v>0</v>
      </c>
      <c r="R18" s="109" t="str">
        <f t="shared" si="5"/>
        <v/>
      </c>
      <c r="S18" s="110"/>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108"/>
      <c r="I19" s="109">
        <f t="shared" si="0"/>
        <v>0</v>
      </c>
      <c r="J19" s="108"/>
      <c r="K19" s="109">
        <f t="shared" si="1"/>
        <v>0</v>
      </c>
      <c r="L19" s="108"/>
      <c r="M19" s="109">
        <f t="shared" si="2"/>
        <v>0</v>
      </c>
      <c r="N19" s="108"/>
      <c r="O19" s="109">
        <f t="shared" si="3"/>
        <v>0</v>
      </c>
      <c r="P19" s="108"/>
      <c r="Q19" s="109">
        <f t="shared" si="4"/>
        <v>0</v>
      </c>
      <c r="R19" s="109" t="str">
        <f t="shared" si="5"/>
        <v/>
      </c>
      <c r="S19" s="110"/>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108"/>
      <c r="I20" s="109">
        <f t="shared" si="0"/>
        <v>0</v>
      </c>
      <c r="J20" s="108"/>
      <c r="K20" s="109">
        <f t="shared" si="1"/>
        <v>0</v>
      </c>
      <c r="L20" s="108"/>
      <c r="M20" s="109">
        <f t="shared" si="2"/>
        <v>0</v>
      </c>
      <c r="N20" s="108"/>
      <c r="O20" s="109">
        <f t="shared" si="3"/>
        <v>0</v>
      </c>
      <c r="P20" s="108"/>
      <c r="Q20" s="109">
        <f t="shared" si="4"/>
        <v>0</v>
      </c>
      <c r="R20" s="109" t="str">
        <f t="shared" si="5"/>
        <v/>
      </c>
      <c r="S20" s="110"/>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108"/>
      <c r="I21" s="109">
        <f t="shared" si="0"/>
        <v>0</v>
      </c>
      <c r="J21" s="108"/>
      <c r="K21" s="109">
        <f t="shared" si="1"/>
        <v>0</v>
      </c>
      <c r="L21" s="108"/>
      <c r="M21" s="109">
        <f t="shared" si="2"/>
        <v>0</v>
      </c>
      <c r="N21" s="108"/>
      <c r="O21" s="109">
        <f t="shared" si="3"/>
        <v>0</v>
      </c>
      <c r="P21" s="108"/>
      <c r="Q21" s="109">
        <f t="shared" si="4"/>
        <v>0</v>
      </c>
      <c r="R21" s="109" t="str">
        <f t="shared" si="5"/>
        <v/>
      </c>
      <c r="S21" s="110"/>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108"/>
      <c r="I22" s="109">
        <f t="shared" si="0"/>
        <v>0</v>
      </c>
      <c r="J22" s="108"/>
      <c r="K22" s="109">
        <f t="shared" si="1"/>
        <v>0</v>
      </c>
      <c r="L22" s="108"/>
      <c r="M22" s="109">
        <f t="shared" si="2"/>
        <v>0</v>
      </c>
      <c r="N22" s="108"/>
      <c r="O22" s="109">
        <f t="shared" si="3"/>
        <v>0</v>
      </c>
      <c r="P22" s="108"/>
      <c r="Q22" s="109">
        <f t="shared" si="4"/>
        <v>0</v>
      </c>
      <c r="R22" s="109" t="str">
        <f t="shared" si="5"/>
        <v/>
      </c>
      <c r="S22" s="110"/>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108"/>
      <c r="I23" s="109">
        <f t="shared" si="0"/>
        <v>0</v>
      </c>
      <c r="J23" s="108"/>
      <c r="K23" s="109">
        <f t="shared" si="1"/>
        <v>0</v>
      </c>
      <c r="L23" s="108"/>
      <c r="M23" s="109">
        <f t="shared" si="2"/>
        <v>0</v>
      </c>
      <c r="N23" s="108"/>
      <c r="O23" s="109">
        <f t="shared" si="3"/>
        <v>0</v>
      </c>
      <c r="P23" s="108"/>
      <c r="Q23" s="109">
        <f t="shared" si="4"/>
        <v>0</v>
      </c>
      <c r="R23" s="109" t="str">
        <f t="shared" si="5"/>
        <v/>
      </c>
      <c r="S23" s="110"/>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108"/>
      <c r="I24" s="109">
        <f>IF(H24="x",(G24-F24)*1440,0)</f>
        <v>0</v>
      </c>
      <c r="J24" s="108"/>
      <c r="K24" s="109">
        <f>IF(J24="x",(G24-F24)*1440,0)</f>
        <v>0</v>
      </c>
      <c r="L24" s="108"/>
      <c r="M24" s="109">
        <f>IF(L24="x",(G24-F24)*1440,0)</f>
        <v>0</v>
      </c>
      <c r="N24" s="108"/>
      <c r="O24" s="109">
        <f>IF(N24="x",(G24-F24)*1440,0)</f>
        <v>0</v>
      </c>
      <c r="P24" s="108"/>
      <c r="Q24" s="109">
        <f t="shared" si="4"/>
        <v>0</v>
      </c>
      <c r="R24" s="109" t="str">
        <f t="shared" si="5"/>
        <v/>
      </c>
      <c r="S24" s="110"/>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108"/>
      <c r="I25" s="109">
        <f t="shared" si="0"/>
        <v>0</v>
      </c>
      <c r="J25" s="108"/>
      <c r="K25" s="109">
        <f t="shared" si="1"/>
        <v>0</v>
      </c>
      <c r="L25" s="108"/>
      <c r="M25" s="109">
        <f t="shared" si="2"/>
        <v>0</v>
      </c>
      <c r="N25" s="108"/>
      <c r="O25" s="109">
        <f t="shared" si="3"/>
        <v>0</v>
      </c>
      <c r="P25" s="108"/>
      <c r="Q25" s="109">
        <f t="shared" si="4"/>
        <v>0</v>
      </c>
      <c r="R25" s="109" t="str">
        <f t="shared" si="5"/>
        <v/>
      </c>
      <c r="S25" s="110"/>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108"/>
      <c r="I26" s="109">
        <f t="shared" si="0"/>
        <v>0</v>
      </c>
      <c r="J26" s="108"/>
      <c r="K26" s="109">
        <f t="shared" si="1"/>
        <v>0</v>
      </c>
      <c r="L26" s="108"/>
      <c r="M26" s="109">
        <f t="shared" si="2"/>
        <v>0</v>
      </c>
      <c r="N26" s="108"/>
      <c r="O26" s="109">
        <f t="shared" si="3"/>
        <v>0</v>
      </c>
      <c r="P26" s="108"/>
      <c r="Q26" s="109">
        <f t="shared" si="4"/>
        <v>0</v>
      </c>
      <c r="R26" s="109" t="str">
        <f t="shared" si="5"/>
        <v/>
      </c>
      <c r="S26" s="110"/>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108"/>
      <c r="I27" s="109">
        <f t="shared" si="0"/>
        <v>0</v>
      </c>
      <c r="J27" s="108"/>
      <c r="K27" s="109">
        <f t="shared" si="1"/>
        <v>0</v>
      </c>
      <c r="L27" s="108"/>
      <c r="M27" s="109">
        <f t="shared" si="2"/>
        <v>0</v>
      </c>
      <c r="N27" s="108"/>
      <c r="O27" s="109">
        <f t="shared" si="3"/>
        <v>0</v>
      </c>
      <c r="P27" s="108"/>
      <c r="Q27" s="109">
        <f t="shared" si="4"/>
        <v>0</v>
      </c>
      <c r="R27" s="109" t="str">
        <f t="shared" si="5"/>
        <v/>
      </c>
      <c r="S27" s="110"/>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108"/>
      <c r="I28" s="109">
        <f t="shared" si="0"/>
        <v>0</v>
      </c>
      <c r="J28" s="108"/>
      <c r="K28" s="109">
        <f t="shared" si="1"/>
        <v>0</v>
      </c>
      <c r="L28" s="108"/>
      <c r="M28" s="109">
        <f t="shared" si="2"/>
        <v>0</v>
      </c>
      <c r="N28" s="108"/>
      <c r="O28" s="109">
        <f t="shared" si="3"/>
        <v>0</v>
      </c>
      <c r="P28" s="108"/>
      <c r="Q28" s="109">
        <f t="shared" si="4"/>
        <v>0</v>
      </c>
      <c r="R28" s="109" t="str">
        <f t="shared" si="5"/>
        <v/>
      </c>
      <c r="S28" s="110"/>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108"/>
      <c r="I29" s="109">
        <f t="shared" si="0"/>
        <v>0</v>
      </c>
      <c r="J29" s="108"/>
      <c r="K29" s="109">
        <f t="shared" si="1"/>
        <v>0</v>
      </c>
      <c r="L29" s="108"/>
      <c r="M29" s="109">
        <f t="shared" si="2"/>
        <v>0</v>
      </c>
      <c r="N29" s="108"/>
      <c r="O29" s="109">
        <f t="shared" si="3"/>
        <v>0</v>
      </c>
      <c r="P29" s="108"/>
      <c r="Q29" s="109">
        <f t="shared" si="4"/>
        <v>0</v>
      </c>
      <c r="R29" s="109" t="str">
        <f t="shared" si="5"/>
        <v/>
      </c>
      <c r="S29" s="110"/>
      <c r="T29" s="109" t="str">
        <f t="shared" si="6"/>
        <v/>
      </c>
      <c r="U29" s="111" t="str">
        <f t="shared" si="7"/>
        <v/>
      </c>
      <c r="V29" s="109" t="str">
        <f t="shared" si="8"/>
        <v/>
      </c>
      <c r="W29" s="896"/>
      <c r="X29" s="110"/>
      <c r="Y29" s="112" t="str">
        <f t="shared" si="9"/>
        <v/>
      </c>
      <c r="Z29" s="109" t="str">
        <f t="shared" si="10"/>
        <v/>
      </c>
      <c r="AA29" s="954"/>
      <c r="AB29" s="954"/>
    </row>
    <row r="30" spans="1:28" s="16" customFormat="1" x14ac:dyDescent="0.25">
      <c r="A30" s="493"/>
      <c r="B30" s="493"/>
      <c r="C30" s="493"/>
      <c r="D30" s="493"/>
      <c r="E30" s="954"/>
      <c r="F30" s="108"/>
      <c r="G30" s="108"/>
      <c r="H30" s="108"/>
      <c r="I30" s="109">
        <f t="shared" si="0"/>
        <v>0</v>
      </c>
      <c r="J30" s="108"/>
      <c r="K30" s="109">
        <f t="shared" si="1"/>
        <v>0</v>
      </c>
      <c r="L30" s="108"/>
      <c r="M30" s="109">
        <f t="shared" si="2"/>
        <v>0</v>
      </c>
      <c r="N30" s="108"/>
      <c r="O30" s="109">
        <f t="shared" si="3"/>
        <v>0</v>
      </c>
      <c r="P30" s="108"/>
      <c r="Q30" s="109">
        <f t="shared" si="4"/>
        <v>0</v>
      </c>
      <c r="R30" s="109" t="str">
        <f t="shared" si="5"/>
        <v/>
      </c>
      <c r="S30" s="110"/>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108"/>
      <c r="I31" s="109">
        <f t="shared" si="0"/>
        <v>0</v>
      </c>
      <c r="J31" s="108"/>
      <c r="K31" s="109">
        <f t="shared" si="1"/>
        <v>0</v>
      </c>
      <c r="L31" s="108"/>
      <c r="M31" s="109">
        <f t="shared" si="2"/>
        <v>0</v>
      </c>
      <c r="N31" s="108"/>
      <c r="O31" s="109">
        <f t="shared" si="3"/>
        <v>0</v>
      </c>
      <c r="P31" s="108"/>
      <c r="Q31" s="109">
        <f t="shared" si="4"/>
        <v>0</v>
      </c>
      <c r="R31" s="109" t="str">
        <f t="shared" si="5"/>
        <v/>
      </c>
      <c r="S31" s="110"/>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108"/>
      <c r="I32" s="109">
        <f t="shared" si="0"/>
        <v>0</v>
      </c>
      <c r="J32" s="108"/>
      <c r="K32" s="109">
        <f t="shared" si="1"/>
        <v>0</v>
      </c>
      <c r="L32" s="108"/>
      <c r="M32" s="109">
        <f t="shared" si="2"/>
        <v>0</v>
      </c>
      <c r="N32" s="108"/>
      <c r="O32" s="109">
        <f t="shared" si="3"/>
        <v>0</v>
      </c>
      <c r="P32" s="108"/>
      <c r="Q32" s="109">
        <f t="shared" si="4"/>
        <v>0</v>
      </c>
      <c r="R32" s="109" t="str">
        <f t="shared" si="5"/>
        <v/>
      </c>
      <c r="S32" s="896"/>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108"/>
      <c r="I33" s="109">
        <f t="shared" si="0"/>
        <v>0</v>
      </c>
      <c r="J33" s="108"/>
      <c r="K33" s="109">
        <f t="shared" si="1"/>
        <v>0</v>
      </c>
      <c r="L33" s="108"/>
      <c r="M33" s="109">
        <f t="shared" si="2"/>
        <v>0</v>
      </c>
      <c r="N33" s="108"/>
      <c r="O33" s="109">
        <f t="shared" si="3"/>
        <v>0</v>
      </c>
      <c r="P33" s="108"/>
      <c r="Q33" s="109">
        <f t="shared" si="4"/>
        <v>0</v>
      </c>
      <c r="R33" s="109" t="str">
        <f t="shared" si="5"/>
        <v/>
      </c>
      <c r="S33" s="110"/>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108"/>
      <c r="I34" s="109">
        <f t="shared" si="0"/>
        <v>0</v>
      </c>
      <c r="J34" s="108"/>
      <c r="K34" s="109">
        <f t="shared" si="1"/>
        <v>0</v>
      </c>
      <c r="L34" s="108"/>
      <c r="M34" s="109">
        <f t="shared" si="2"/>
        <v>0</v>
      </c>
      <c r="N34" s="108"/>
      <c r="O34" s="109">
        <f t="shared" si="3"/>
        <v>0</v>
      </c>
      <c r="P34" s="108"/>
      <c r="Q34" s="109">
        <f t="shared" si="4"/>
        <v>0</v>
      </c>
      <c r="R34" s="109" t="str">
        <f t="shared" si="5"/>
        <v/>
      </c>
      <c r="S34" s="110"/>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108"/>
      <c r="I35" s="109">
        <f t="shared" si="0"/>
        <v>0</v>
      </c>
      <c r="J35" s="108"/>
      <c r="K35" s="109">
        <f t="shared" si="1"/>
        <v>0</v>
      </c>
      <c r="L35" s="108"/>
      <c r="M35" s="109">
        <f t="shared" si="2"/>
        <v>0</v>
      </c>
      <c r="N35" s="108"/>
      <c r="O35" s="109">
        <f t="shared" si="3"/>
        <v>0</v>
      </c>
      <c r="P35" s="108"/>
      <c r="Q35" s="109">
        <f t="shared" si="4"/>
        <v>0</v>
      </c>
      <c r="R35" s="109" t="str">
        <f t="shared" si="5"/>
        <v/>
      </c>
      <c r="S35" s="110"/>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108"/>
      <c r="I36" s="109">
        <f t="shared" si="0"/>
        <v>0</v>
      </c>
      <c r="J36" s="108"/>
      <c r="K36" s="109">
        <f t="shared" si="1"/>
        <v>0</v>
      </c>
      <c r="L36" s="108"/>
      <c r="M36" s="109">
        <f t="shared" si="2"/>
        <v>0</v>
      </c>
      <c r="N36" s="108"/>
      <c r="O36" s="109">
        <f t="shared" si="3"/>
        <v>0</v>
      </c>
      <c r="P36" s="108"/>
      <c r="Q36" s="109">
        <f t="shared" si="4"/>
        <v>0</v>
      </c>
      <c r="R36" s="109" t="str">
        <f t="shared" si="5"/>
        <v/>
      </c>
      <c r="S36" s="110"/>
      <c r="T36" s="109" t="str">
        <f t="shared" si="6"/>
        <v/>
      </c>
      <c r="U36" s="111" t="str">
        <f t="shared" si="7"/>
        <v/>
      </c>
      <c r="V36" s="109" t="str">
        <f t="shared" si="8"/>
        <v/>
      </c>
      <c r="W36" s="896"/>
      <c r="X36" s="110"/>
      <c r="Y36" s="112" t="str">
        <f t="shared" si="9"/>
        <v/>
      </c>
      <c r="Z36" s="109" t="str">
        <f t="shared" si="10"/>
        <v/>
      </c>
      <c r="AA36" s="954"/>
      <c r="AB36" s="954"/>
    </row>
    <row r="37" spans="1:28" s="16" customFormat="1" x14ac:dyDescent="0.25">
      <c r="A37" s="493"/>
      <c r="B37" s="493"/>
      <c r="C37" s="493"/>
      <c r="D37" s="493"/>
      <c r="E37" s="954"/>
      <c r="F37" s="108"/>
      <c r="G37" s="108"/>
      <c r="H37" s="108"/>
      <c r="I37" s="109">
        <f t="shared" si="0"/>
        <v>0</v>
      </c>
      <c r="J37" s="108"/>
      <c r="K37" s="109">
        <f t="shared" si="1"/>
        <v>0</v>
      </c>
      <c r="L37" s="108"/>
      <c r="M37" s="109">
        <f t="shared" si="2"/>
        <v>0</v>
      </c>
      <c r="N37" s="108"/>
      <c r="O37" s="109">
        <f t="shared" si="3"/>
        <v>0</v>
      </c>
      <c r="P37" s="108"/>
      <c r="Q37" s="109">
        <f t="shared" si="4"/>
        <v>0</v>
      </c>
      <c r="R37" s="109" t="str">
        <f t="shared" si="5"/>
        <v/>
      </c>
      <c r="S37" s="110"/>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108"/>
      <c r="I38" s="109">
        <f t="shared" si="0"/>
        <v>0</v>
      </c>
      <c r="J38" s="108"/>
      <c r="K38" s="109">
        <f t="shared" si="1"/>
        <v>0</v>
      </c>
      <c r="L38" s="108"/>
      <c r="M38" s="109">
        <f t="shared" si="2"/>
        <v>0</v>
      </c>
      <c r="N38" s="108"/>
      <c r="O38" s="109">
        <f t="shared" si="3"/>
        <v>0</v>
      </c>
      <c r="P38" s="108"/>
      <c r="Q38" s="109">
        <f t="shared" si="4"/>
        <v>0</v>
      </c>
      <c r="R38" s="109" t="str">
        <f t="shared" si="5"/>
        <v/>
      </c>
      <c r="S38" s="110"/>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I6suPcNw6knSd8d4oD+S2oQP40i6VjexdSD8jh1p+UFnd2kKhx5seMEzDV2yf4msyBVFKUmr5nkvzc1vA13IGA==" saltValue="DZu1MJDEENfK53KPVgNmAg=="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410293DE-2822-4156-AF75-641E4739D68A}">
      <formula1>"x,X"</formula1>
    </dataValidation>
  </dataValidations>
  <hyperlinks>
    <hyperlink ref="B13" location="'Capacity Plan'!A1" display="Capacity Plan" xr:uid="{41C873FD-5F09-4440-9ACF-882DCC6F5783}"/>
    <hyperlink ref="B10:B12" location="'Run @ Rate Summary Data'!A1" display="Run @ Rate Summary Data" xr:uid="{158135F1-EF15-43A2-9568-D6DA652C961C}"/>
  </hyperlinks>
  <pageMargins left="0.17" right="0.19" top="0.75" bottom="0.75" header="0.3" footer="0.3"/>
  <pageSetup scale="63"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DC54C-7AB8-4022-B894-C2A46B6F1A1B}">
  <sheetPr codeName="Sheet35">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2"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Plan'!$D$49="","",'Capacity Plan'!$D$49)</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3"/>
      <c r="E7" s="1403"/>
      <c r="F7" s="1403"/>
      <c r="G7" s="1403"/>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Plan'!L49/'Capacity Plan'!M49),"")</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485"/>
      <c r="I15" s="486">
        <f>IF(H15="x",(G15-F15)*1440,0)</f>
        <v>0</v>
      </c>
      <c r="J15" s="485"/>
      <c r="K15" s="486">
        <f>IF(J15="x",(G15-F15)*1440,0)</f>
        <v>0</v>
      </c>
      <c r="L15" s="485"/>
      <c r="M15" s="486">
        <f>IF(L15="x",(G15-F15)*1440,0)</f>
        <v>0</v>
      </c>
      <c r="N15" s="485"/>
      <c r="O15" s="486">
        <f>IF(N15="x",(G15-F15)*1440,0)</f>
        <v>0</v>
      </c>
      <c r="P15" s="485"/>
      <c r="Q15" s="109">
        <f>IF(P15="x",(G15-F15)*1440,0)</f>
        <v>0</v>
      </c>
      <c r="R15" s="109" t="str">
        <f>IF(ISBLANK(F15),"",IF(G15&gt;=F15,(G15-F15)*1440,(1+G15-F15)*1440))</f>
        <v/>
      </c>
      <c r="S15" s="485"/>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485"/>
      <c r="I16" s="486">
        <f t="shared" ref="I16:I38" si="0">IF(H16="x",(G16-F16)*1440,0)</f>
        <v>0</v>
      </c>
      <c r="J16" s="485"/>
      <c r="K16" s="486">
        <f t="shared" ref="K16:K38" si="1">IF(J16="x",(G16-F16)*1440,0)</f>
        <v>0</v>
      </c>
      <c r="L16" s="485"/>
      <c r="M16" s="486">
        <f t="shared" ref="M16:M38" si="2">IF(L16="x",(G16-F16)*1440,0)</f>
        <v>0</v>
      </c>
      <c r="N16" s="485"/>
      <c r="O16" s="486">
        <f t="shared" ref="O16:O38" si="3">IF(N16="x",(G16-F16)*1440,0)</f>
        <v>0</v>
      </c>
      <c r="P16" s="485"/>
      <c r="Q16" s="109">
        <f t="shared" ref="Q16:Q38" si="4">IF(P16="x",(G16-F16)*1440,0)</f>
        <v>0</v>
      </c>
      <c r="R16" s="109" t="str">
        <f t="shared" ref="R16:R38" si="5">IF(ISBLANK(F16),"",IF(G16&gt;=F16,(G16-F16)*1440,(1+G16-F16)*1440))</f>
        <v/>
      </c>
      <c r="S16" s="485"/>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485"/>
      <c r="I17" s="486">
        <f t="shared" si="0"/>
        <v>0</v>
      </c>
      <c r="J17" s="485"/>
      <c r="K17" s="486">
        <f t="shared" si="1"/>
        <v>0</v>
      </c>
      <c r="L17" s="485"/>
      <c r="M17" s="486">
        <f t="shared" si="2"/>
        <v>0</v>
      </c>
      <c r="N17" s="485"/>
      <c r="O17" s="486">
        <f t="shared" si="3"/>
        <v>0</v>
      </c>
      <c r="P17" s="485"/>
      <c r="Q17" s="109">
        <f t="shared" si="4"/>
        <v>0</v>
      </c>
      <c r="R17" s="109" t="str">
        <f t="shared" si="5"/>
        <v/>
      </c>
      <c r="S17" s="485"/>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485"/>
      <c r="I18" s="486">
        <f t="shared" si="0"/>
        <v>0</v>
      </c>
      <c r="J18" s="485"/>
      <c r="K18" s="486">
        <f t="shared" si="1"/>
        <v>0</v>
      </c>
      <c r="L18" s="485"/>
      <c r="M18" s="486">
        <f t="shared" si="2"/>
        <v>0</v>
      </c>
      <c r="N18" s="485"/>
      <c r="O18" s="486">
        <f t="shared" si="3"/>
        <v>0</v>
      </c>
      <c r="P18" s="485"/>
      <c r="Q18" s="109">
        <f t="shared" si="4"/>
        <v>0</v>
      </c>
      <c r="R18" s="109" t="str">
        <f t="shared" si="5"/>
        <v/>
      </c>
      <c r="S18" s="485"/>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485"/>
      <c r="I19" s="486">
        <f t="shared" si="0"/>
        <v>0</v>
      </c>
      <c r="J19" s="485"/>
      <c r="K19" s="486">
        <f t="shared" si="1"/>
        <v>0</v>
      </c>
      <c r="L19" s="485"/>
      <c r="M19" s="486">
        <f t="shared" si="2"/>
        <v>0</v>
      </c>
      <c r="N19" s="485"/>
      <c r="O19" s="486">
        <f t="shared" si="3"/>
        <v>0</v>
      </c>
      <c r="P19" s="485"/>
      <c r="Q19" s="109">
        <f t="shared" si="4"/>
        <v>0</v>
      </c>
      <c r="R19" s="109" t="str">
        <f t="shared" si="5"/>
        <v/>
      </c>
      <c r="S19" s="485"/>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485"/>
      <c r="I20" s="486">
        <f t="shared" si="0"/>
        <v>0</v>
      </c>
      <c r="J20" s="485"/>
      <c r="K20" s="486">
        <f t="shared" si="1"/>
        <v>0</v>
      </c>
      <c r="L20" s="485"/>
      <c r="M20" s="486">
        <f t="shared" si="2"/>
        <v>0</v>
      </c>
      <c r="N20" s="485"/>
      <c r="O20" s="486">
        <f t="shared" si="3"/>
        <v>0</v>
      </c>
      <c r="P20" s="485"/>
      <c r="Q20" s="109">
        <f t="shared" si="4"/>
        <v>0</v>
      </c>
      <c r="R20" s="109" t="str">
        <f t="shared" si="5"/>
        <v/>
      </c>
      <c r="S20" s="485"/>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485"/>
      <c r="I21" s="486">
        <f t="shared" si="0"/>
        <v>0</v>
      </c>
      <c r="J21" s="485"/>
      <c r="K21" s="486">
        <f t="shared" si="1"/>
        <v>0</v>
      </c>
      <c r="L21" s="485"/>
      <c r="M21" s="486">
        <f t="shared" si="2"/>
        <v>0</v>
      </c>
      <c r="N21" s="485"/>
      <c r="O21" s="486">
        <f t="shared" si="3"/>
        <v>0</v>
      </c>
      <c r="P21" s="485"/>
      <c r="Q21" s="109">
        <f t="shared" si="4"/>
        <v>0</v>
      </c>
      <c r="R21" s="109" t="str">
        <f t="shared" si="5"/>
        <v/>
      </c>
      <c r="S21" s="485"/>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485"/>
      <c r="I22" s="486">
        <f t="shared" si="0"/>
        <v>0</v>
      </c>
      <c r="J22" s="485"/>
      <c r="K22" s="486">
        <f t="shared" si="1"/>
        <v>0</v>
      </c>
      <c r="L22" s="485"/>
      <c r="M22" s="486">
        <f t="shared" si="2"/>
        <v>0</v>
      </c>
      <c r="N22" s="485"/>
      <c r="O22" s="486">
        <f t="shared" si="3"/>
        <v>0</v>
      </c>
      <c r="P22" s="485"/>
      <c r="Q22" s="109">
        <f t="shared" si="4"/>
        <v>0</v>
      </c>
      <c r="R22" s="109" t="str">
        <f t="shared" si="5"/>
        <v/>
      </c>
      <c r="S22" s="485"/>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485"/>
      <c r="I23" s="486">
        <f t="shared" si="0"/>
        <v>0</v>
      </c>
      <c r="J23" s="485"/>
      <c r="K23" s="486">
        <f t="shared" si="1"/>
        <v>0</v>
      </c>
      <c r="L23" s="485"/>
      <c r="M23" s="486">
        <f t="shared" si="2"/>
        <v>0</v>
      </c>
      <c r="N23" s="485"/>
      <c r="O23" s="486">
        <f t="shared" si="3"/>
        <v>0</v>
      </c>
      <c r="P23" s="485"/>
      <c r="Q23" s="109">
        <f t="shared" si="4"/>
        <v>0</v>
      </c>
      <c r="R23" s="109" t="str">
        <f t="shared" si="5"/>
        <v/>
      </c>
      <c r="S23" s="485"/>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485"/>
      <c r="I24" s="486">
        <f>IF(H24="x",(G24-F24)*1440,0)</f>
        <v>0</v>
      </c>
      <c r="J24" s="485"/>
      <c r="K24" s="486">
        <f>IF(J24="x",(G24-F24)*1440,0)</f>
        <v>0</v>
      </c>
      <c r="L24" s="485"/>
      <c r="M24" s="486">
        <f>IF(L24="x",(G24-F24)*1440,0)</f>
        <v>0</v>
      </c>
      <c r="N24" s="485"/>
      <c r="O24" s="486">
        <f>IF(N24="x",(G24-F24)*1440,0)</f>
        <v>0</v>
      </c>
      <c r="P24" s="485"/>
      <c r="Q24" s="109">
        <f t="shared" si="4"/>
        <v>0</v>
      </c>
      <c r="R24" s="109" t="str">
        <f t="shared" si="5"/>
        <v/>
      </c>
      <c r="S24" s="485"/>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485"/>
      <c r="I25" s="486">
        <f t="shared" si="0"/>
        <v>0</v>
      </c>
      <c r="J25" s="485"/>
      <c r="K25" s="486">
        <f t="shared" si="1"/>
        <v>0</v>
      </c>
      <c r="L25" s="485"/>
      <c r="M25" s="486">
        <f t="shared" si="2"/>
        <v>0</v>
      </c>
      <c r="N25" s="485"/>
      <c r="O25" s="486">
        <f t="shared" si="3"/>
        <v>0</v>
      </c>
      <c r="P25" s="485"/>
      <c r="Q25" s="109">
        <f t="shared" si="4"/>
        <v>0</v>
      </c>
      <c r="R25" s="109" t="str">
        <f t="shared" si="5"/>
        <v/>
      </c>
      <c r="S25" s="485"/>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485"/>
      <c r="I26" s="486">
        <f t="shared" si="0"/>
        <v>0</v>
      </c>
      <c r="J26" s="485"/>
      <c r="K26" s="486">
        <f t="shared" si="1"/>
        <v>0</v>
      </c>
      <c r="L26" s="485"/>
      <c r="M26" s="486">
        <f t="shared" si="2"/>
        <v>0</v>
      </c>
      <c r="N26" s="485"/>
      <c r="O26" s="486">
        <f t="shared" si="3"/>
        <v>0</v>
      </c>
      <c r="P26" s="485"/>
      <c r="Q26" s="109">
        <f t="shared" si="4"/>
        <v>0</v>
      </c>
      <c r="R26" s="109" t="str">
        <f t="shared" si="5"/>
        <v/>
      </c>
      <c r="S26" s="485"/>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485"/>
      <c r="I27" s="486">
        <f t="shared" si="0"/>
        <v>0</v>
      </c>
      <c r="J27" s="485"/>
      <c r="K27" s="486">
        <f t="shared" si="1"/>
        <v>0</v>
      </c>
      <c r="L27" s="485"/>
      <c r="M27" s="486">
        <f t="shared" si="2"/>
        <v>0</v>
      </c>
      <c r="N27" s="485"/>
      <c r="O27" s="486">
        <f t="shared" si="3"/>
        <v>0</v>
      </c>
      <c r="P27" s="485"/>
      <c r="Q27" s="109">
        <f t="shared" si="4"/>
        <v>0</v>
      </c>
      <c r="R27" s="109" t="str">
        <f t="shared" si="5"/>
        <v/>
      </c>
      <c r="S27" s="485"/>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485"/>
      <c r="I28" s="486">
        <f t="shared" si="0"/>
        <v>0</v>
      </c>
      <c r="J28" s="485"/>
      <c r="K28" s="486">
        <f t="shared" si="1"/>
        <v>0</v>
      </c>
      <c r="L28" s="485"/>
      <c r="M28" s="486">
        <f t="shared" si="2"/>
        <v>0</v>
      </c>
      <c r="N28" s="485"/>
      <c r="O28" s="486">
        <f t="shared" si="3"/>
        <v>0</v>
      </c>
      <c r="P28" s="485"/>
      <c r="Q28" s="109">
        <f t="shared" si="4"/>
        <v>0</v>
      </c>
      <c r="R28" s="109" t="str">
        <f t="shared" si="5"/>
        <v/>
      </c>
      <c r="S28" s="485"/>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485"/>
      <c r="I29" s="486">
        <f t="shared" si="0"/>
        <v>0</v>
      </c>
      <c r="J29" s="485"/>
      <c r="K29" s="486">
        <f t="shared" si="1"/>
        <v>0</v>
      </c>
      <c r="L29" s="485"/>
      <c r="M29" s="486">
        <f t="shared" si="2"/>
        <v>0</v>
      </c>
      <c r="N29" s="485"/>
      <c r="O29" s="486">
        <f t="shared" si="3"/>
        <v>0</v>
      </c>
      <c r="P29" s="485"/>
      <c r="Q29" s="109">
        <f t="shared" si="4"/>
        <v>0</v>
      </c>
      <c r="R29" s="109" t="str">
        <f t="shared" si="5"/>
        <v/>
      </c>
      <c r="S29" s="485"/>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485"/>
      <c r="I30" s="486">
        <f t="shared" si="0"/>
        <v>0</v>
      </c>
      <c r="J30" s="485"/>
      <c r="K30" s="486">
        <f t="shared" si="1"/>
        <v>0</v>
      </c>
      <c r="L30" s="485"/>
      <c r="M30" s="486">
        <f t="shared" si="2"/>
        <v>0</v>
      </c>
      <c r="N30" s="485"/>
      <c r="O30" s="486">
        <f t="shared" si="3"/>
        <v>0</v>
      </c>
      <c r="P30" s="485"/>
      <c r="Q30" s="109">
        <f t="shared" si="4"/>
        <v>0</v>
      </c>
      <c r="R30" s="109" t="str">
        <f t="shared" si="5"/>
        <v/>
      </c>
      <c r="S30" s="485"/>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485"/>
      <c r="I31" s="486">
        <f t="shared" si="0"/>
        <v>0</v>
      </c>
      <c r="J31" s="485"/>
      <c r="K31" s="486">
        <f t="shared" si="1"/>
        <v>0</v>
      </c>
      <c r="L31" s="485"/>
      <c r="M31" s="486">
        <f t="shared" si="2"/>
        <v>0</v>
      </c>
      <c r="N31" s="485"/>
      <c r="O31" s="486">
        <f t="shared" si="3"/>
        <v>0</v>
      </c>
      <c r="P31" s="485"/>
      <c r="Q31" s="109">
        <f t="shared" si="4"/>
        <v>0</v>
      </c>
      <c r="R31" s="109" t="str">
        <f t="shared" si="5"/>
        <v/>
      </c>
      <c r="S31" s="485"/>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485"/>
      <c r="I32" s="486">
        <f t="shared" si="0"/>
        <v>0</v>
      </c>
      <c r="J32" s="485"/>
      <c r="K32" s="486">
        <f t="shared" si="1"/>
        <v>0</v>
      </c>
      <c r="L32" s="485"/>
      <c r="M32" s="486">
        <f t="shared" si="2"/>
        <v>0</v>
      </c>
      <c r="N32" s="485"/>
      <c r="O32" s="486">
        <f t="shared" si="3"/>
        <v>0</v>
      </c>
      <c r="P32" s="485"/>
      <c r="Q32" s="109">
        <f t="shared" si="4"/>
        <v>0</v>
      </c>
      <c r="R32" s="109" t="str">
        <f t="shared" si="5"/>
        <v/>
      </c>
      <c r="S32" s="485"/>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485"/>
      <c r="I33" s="486">
        <f t="shared" si="0"/>
        <v>0</v>
      </c>
      <c r="J33" s="485"/>
      <c r="K33" s="486">
        <f t="shared" si="1"/>
        <v>0</v>
      </c>
      <c r="L33" s="485"/>
      <c r="M33" s="486">
        <f t="shared" si="2"/>
        <v>0</v>
      </c>
      <c r="N33" s="485"/>
      <c r="O33" s="486">
        <f t="shared" si="3"/>
        <v>0</v>
      </c>
      <c r="P33" s="485"/>
      <c r="Q33" s="109">
        <f t="shared" si="4"/>
        <v>0</v>
      </c>
      <c r="R33" s="109" t="str">
        <f t="shared" si="5"/>
        <v/>
      </c>
      <c r="S33" s="485"/>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485"/>
      <c r="I34" s="486">
        <f t="shared" si="0"/>
        <v>0</v>
      </c>
      <c r="J34" s="485"/>
      <c r="K34" s="486">
        <f t="shared" si="1"/>
        <v>0</v>
      </c>
      <c r="L34" s="485"/>
      <c r="M34" s="486">
        <f t="shared" si="2"/>
        <v>0</v>
      </c>
      <c r="N34" s="485"/>
      <c r="O34" s="486">
        <f t="shared" si="3"/>
        <v>0</v>
      </c>
      <c r="P34" s="485"/>
      <c r="Q34" s="109">
        <f t="shared" si="4"/>
        <v>0</v>
      </c>
      <c r="R34" s="109" t="str">
        <f t="shared" si="5"/>
        <v/>
      </c>
      <c r="S34" s="485"/>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485"/>
      <c r="I35" s="486">
        <f t="shared" si="0"/>
        <v>0</v>
      </c>
      <c r="J35" s="485"/>
      <c r="K35" s="486">
        <f t="shared" si="1"/>
        <v>0</v>
      </c>
      <c r="L35" s="485"/>
      <c r="M35" s="486">
        <f t="shared" si="2"/>
        <v>0</v>
      </c>
      <c r="N35" s="485"/>
      <c r="O35" s="486">
        <f t="shared" si="3"/>
        <v>0</v>
      </c>
      <c r="P35" s="485"/>
      <c r="Q35" s="109">
        <f t="shared" si="4"/>
        <v>0</v>
      </c>
      <c r="R35" s="109" t="str">
        <f t="shared" si="5"/>
        <v/>
      </c>
      <c r="S35" s="485"/>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485"/>
      <c r="I36" s="486">
        <f t="shared" si="0"/>
        <v>0</v>
      </c>
      <c r="J36" s="485"/>
      <c r="K36" s="486">
        <f t="shared" si="1"/>
        <v>0</v>
      </c>
      <c r="L36" s="485"/>
      <c r="M36" s="486">
        <f t="shared" si="2"/>
        <v>0</v>
      </c>
      <c r="N36" s="485"/>
      <c r="O36" s="486">
        <f t="shared" si="3"/>
        <v>0</v>
      </c>
      <c r="P36" s="485"/>
      <c r="Q36" s="109">
        <f t="shared" si="4"/>
        <v>0</v>
      </c>
      <c r="R36" s="109" t="str">
        <f t="shared" si="5"/>
        <v/>
      </c>
      <c r="S36" s="485"/>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485"/>
      <c r="I37" s="486">
        <f t="shared" si="0"/>
        <v>0</v>
      </c>
      <c r="J37" s="485"/>
      <c r="K37" s="486">
        <f t="shared" si="1"/>
        <v>0</v>
      </c>
      <c r="L37" s="485"/>
      <c r="M37" s="486">
        <f t="shared" si="2"/>
        <v>0</v>
      </c>
      <c r="N37" s="485"/>
      <c r="O37" s="486">
        <f t="shared" si="3"/>
        <v>0</v>
      </c>
      <c r="P37" s="485"/>
      <c r="Q37" s="109">
        <f t="shared" si="4"/>
        <v>0</v>
      </c>
      <c r="R37" s="109" t="str">
        <f t="shared" si="5"/>
        <v/>
      </c>
      <c r="S37" s="485"/>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485"/>
      <c r="I38" s="486">
        <f t="shared" si="0"/>
        <v>0</v>
      </c>
      <c r="J38" s="485"/>
      <c r="K38" s="486">
        <f t="shared" si="1"/>
        <v>0</v>
      </c>
      <c r="L38" s="485"/>
      <c r="M38" s="486">
        <f t="shared" si="2"/>
        <v>0</v>
      </c>
      <c r="N38" s="485"/>
      <c r="O38" s="486">
        <f t="shared" si="3"/>
        <v>0</v>
      </c>
      <c r="P38" s="485"/>
      <c r="Q38" s="109">
        <f t="shared" si="4"/>
        <v>0</v>
      </c>
      <c r="R38" s="109" t="str">
        <f t="shared" si="5"/>
        <v/>
      </c>
      <c r="S38" s="485"/>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aHrMVx6Kf8e7rUYf/M+oSUdD2RfnXIxfkbyXL5zAdcmoXCDQCPONtj5MQ6bmU9/yB7cpBdUBEI3FEmt/hYmE2A==" saltValue="STtaliyc4+euwNy9imRElw=="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D516F849-C700-4E71-AB51-7C420038083B}">
      <formula1>"x,X"</formula1>
    </dataValidation>
  </dataValidations>
  <hyperlinks>
    <hyperlink ref="B13" location="'Capacity Plan'!A1" display="Capacity Plan" xr:uid="{75AC34F3-4FA1-4051-87AA-B626C8275B27}"/>
    <hyperlink ref="B10:B12" location="'Run @ Rate Summary Data'!A1" display="Run @ Rate Summary Data" xr:uid="{C924AD6A-4023-4D2C-B301-EC99AB08C2A8}"/>
  </hyperlinks>
  <pageMargins left="0.17" right="0.19" top="0.75" bottom="0.75" header="0.3" footer="0.3"/>
  <pageSetup scale="63"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FA82E0-F56F-450D-8493-C42F57ED43DE}">
  <sheetPr codeName="Sheet36">
    <pageSetUpPr fitToPage="1"/>
  </sheetPr>
  <dimension ref="A1:AB70"/>
  <sheetViews>
    <sheetView zoomScaleNormal="100" workbookViewId="0">
      <selection sqref="A1:Z1"/>
    </sheetView>
  </sheetViews>
  <sheetFormatPr defaultRowHeight="15" x14ac:dyDescent="0.25"/>
  <cols>
    <col min="1" max="1" width="3.5703125" customWidth="1"/>
    <col min="2" max="2" width="15.85546875" customWidth="1"/>
    <col min="3" max="3" width="1.5703125" customWidth="1"/>
    <col min="5" max="5" width="1.7109375" customWidth="1"/>
    <col min="6" max="7" width="11.28515625" customWidth="1"/>
    <col min="8" max="8" width="2.7109375" customWidth="1"/>
    <col min="9" max="9" width="12.7109375" hidden="1" customWidth="1"/>
    <col min="10" max="10" width="2.7109375" customWidth="1"/>
    <col min="11" max="11" width="12.7109375" hidden="1" customWidth="1"/>
    <col min="12" max="12" width="2.7109375" customWidth="1"/>
    <col min="13" max="13" width="12.7109375" hidden="1" customWidth="1"/>
    <col min="14" max="14" width="2.7109375" customWidth="1"/>
    <col min="15" max="15" width="4.42578125" hidden="1" customWidth="1"/>
    <col min="16" max="16" width="2.7109375" customWidth="1"/>
    <col min="17" max="17" width="12.5703125" hidden="1" customWidth="1"/>
    <col min="19" max="19" width="9.7109375" customWidth="1"/>
    <col min="20" max="20" width="9.42578125" customWidth="1"/>
    <col min="25" max="25" width="9.7109375" customWidth="1"/>
    <col min="26" max="26" width="10.7109375" customWidth="1"/>
    <col min="257" max="257" width="3.5703125" customWidth="1"/>
    <col min="258" max="258" width="15.85546875" customWidth="1"/>
    <col min="259" max="259" width="1.5703125" customWidth="1"/>
    <col min="261" max="261" width="1.7109375" customWidth="1"/>
    <col min="262" max="263" width="11.28515625" customWidth="1"/>
    <col min="264" max="264" width="3.7109375" customWidth="1"/>
    <col min="265" max="265" width="0" hidden="1" customWidth="1"/>
    <col min="266" max="266" width="3.7109375" customWidth="1"/>
    <col min="267" max="267" width="0" hidden="1" customWidth="1"/>
    <col min="268" max="268" width="3.7109375" customWidth="1"/>
    <col min="269" max="269" width="0" hidden="1" customWidth="1"/>
    <col min="270" max="270" width="3.7109375" customWidth="1"/>
    <col min="271" max="271" width="0" hidden="1" customWidth="1"/>
    <col min="272" max="272" width="3.7109375" customWidth="1"/>
    <col min="273" max="273" width="0" hidden="1" customWidth="1"/>
    <col min="275" max="275" width="9.7109375" customWidth="1"/>
    <col min="276" max="276" width="9.42578125" customWidth="1"/>
    <col min="281" max="281" width="9.7109375" customWidth="1"/>
    <col min="282" max="282" width="10.7109375" customWidth="1"/>
    <col min="513" max="513" width="3.5703125" customWidth="1"/>
    <col min="514" max="514" width="15.85546875" customWidth="1"/>
    <col min="515" max="515" width="1.5703125" customWidth="1"/>
    <col min="517" max="517" width="1.7109375" customWidth="1"/>
    <col min="518" max="519" width="11.28515625" customWidth="1"/>
    <col min="520" max="520" width="3.7109375" customWidth="1"/>
    <col min="521" max="521" width="0" hidden="1" customWidth="1"/>
    <col min="522" max="522" width="3.7109375" customWidth="1"/>
    <col min="523" max="523" width="0" hidden="1" customWidth="1"/>
    <col min="524" max="524" width="3.7109375" customWidth="1"/>
    <col min="525" max="525" width="0" hidden="1" customWidth="1"/>
    <col min="526" max="526" width="3.7109375" customWidth="1"/>
    <col min="527" max="527" width="0" hidden="1" customWidth="1"/>
    <col min="528" max="528" width="3.7109375" customWidth="1"/>
    <col min="529" max="529" width="0" hidden="1" customWidth="1"/>
    <col min="531" max="531" width="9.7109375" customWidth="1"/>
    <col min="532" max="532" width="9.42578125" customWidth="1"/>
    <col min="537" max="537" width="9.7109375" customWidth="1"/>
    <col min="538" max="538" width="10.7109375" customWidth="1"/>
    <col min="769" max="769" width="3.5703125" customWidth="1"/>
    <col min="770" max="770" width="15.85546875" customWidth="1"/>
    <col min="771" max="771" width="1.5703125" customWidth="1"/>
    <col min="773" max="773" width="1.7109375" customWidth="1"/>
    <col min="774" max="775" width="11.28515625" customWidth="1"/>
    <col min="776" max="776" width="3.7109375" customWidth="1"/>
    <col min="777" max="777" width="0" hidden="1" customWidth="1"/>
    <col min="778" max="778" width="3.7109375" customWidth="1"/>
    <col min="779" max="779" width="0" hidden="1" customWidth="1"/>
    <col min="780" max="780" width="3.7109375" customWidth="1"/>
    <col min="781" max="781" width="0" hidden="1" customWidth="1"/>
    <col min="782" max="782" width="3.7109375" customWidth="1"/>
    <col min="783" max="783" width="0" hidden="1" customWidth="1"/>
    <col min="784" max="784" width="3.7109375" customWidth="1"/>
    <col min="785" max="785" width="0" hidden="1" customWidth="1"/>
    <col min="787" max="787" width="9.7109375" customWidth="1"/>
    <col min="788" max="788" width="9.42578125" customWidth="1"/>
    <col min="793" max="793" width="9.7109375" customWidth="1"/>
    <col min="794" max="794" width="10.7109375" customWidth="1"/>
    <col min="1025" max="1025" width="3.5703125" customWidth="1"/>
    <col min="1026" max="1026" width="15.85546875" customWidth="1"/>
    <col min="1027" max="1027" width="1.5703125" customWidth="1"/>
    <col min="1029" max="1029" width="1.7109375" customWidth="1"/>
    <col min="1030" max="1031" width="11.28515625" customWidth="1"/>
    <col min="1032" max="1032" width="3.7109375" customWidth="1"/>
    <col min="1033" max="1033" width="0" hidden="1" customWidth="1"/>
    <col min="1034" max="1034" width="3.7109375" customWidth="1"/>
    <col min="1035" max="1035" width="0" hidden="1" customWidth="1"/>
    <col min="1036" max="1036" width="3.7109375" customWidth="1"/>
    <col min="1037" max="1037" width="0" hidden="1" customWidth="1"/>
    <col min="1038" max="1038" width="3.7109375" customWidth="1"/>
    <col min="1039" max="1039" width="0" hidden="1" customWidth="1"/>
    <col min="1040" max="1040" width="3.7109375" customWidth="1"/>
    <col min="1041" max="1041" width="0" hidden="1" customWidth="1"/>
    <col min="1043" max="1043" width="9.7109375" customWidth="1"/>
    <col min="1044" max="1044" width="9.42578125" customWidth="1"/>
    <col min="1049" max="1049" width="9.7109375" customWidth="1"/>
    <col min="1050" max="1050" width="10.7109375" customWidth="1"/>
    <col min="1281" max="1281" width="3.5703125" customWidth="1"/>
    <col min="1282" max="1282" width="15.85546875" customWidth="1"/>
    <col min="1283" max="1283" width="1.5703125" customWidth="1"/>
    <col min="1285" max="1285" width="1.7109375" customWidth="1"/>
    <col min="1286" max="1287" width="11.28515625" customWidth="1"/>
    <col min="1288" max="1288" width="3.7109375" customWidth="1"/>
    <col min="1289" max="1289" width="0" hidden="1" customWidth="1"/>
    <col min="1290" max="1290" width="3.7109375" customWidth="1"/>
    <col min="1291" max="1291" width="0" hidden="1" customWidth="1"/>
    <col min="1292" max="1292" width="3.7109375" customWidth="1"/>
    <col min="1293" max="1293" width="0" hidden="1" customWidth="1"/>
    <col min="1294" max="1294" width="3.7109375" customWidth="1"/>
    <col min="1295" max="1295" width="0" hidden="1" customWidth="1"/>
    <col min="1296" max="1296" width="3.7109375" customWidth="1"/>
    <col min="1297" max="1297" width="0" hidden="1" customWidth="1"/>
    <col min="1299" max="1299" width="9.7109375" customWidth="1"/>
    <col min="1300" max="1300" width="9.42578125" customWidth="1"/>
    <col min="1305" max="1305" width="9.7109375" customWidth="1"/>
    <col min="1306" max="1306" width="10.7109375" customWidth="1"/>
    <col min="1537" max="1537" width="3.5703125" customWidth="1"/>
    <col min="1538" max="1538" width="15.85546875" customWidth="1"/>
    <col min="1539" max="1539" width="1.5703125" customWidth="1"/>
    <col min="1541" max="1541" width="1.7109375" customWidth="1"/>
    <col min="1542" max="1543" width="11.28515625" customWidth="1"/>
    <col min="1544" max="1544" width="3.7109375" customWidth="1"/>
    <col min="1545" max="1545" width="0" hidden="1" customWidth="1"/>
    <col min="1546" max="1546" width="3.7109375" customWidth="1"/>
    <col min="1547" max="1547" width="0" hidden="1" customWidth="1"/>
    <col min="1548" max="1548" width="3.7109375" customWidth="1"/>
    <col min="1549" max="1549" width="0" hidden="1" customWidth="1"/>
    <col min="1550" max="1550" width="3.7109375" customWidth="1"/>
    <col min="1551" max="1551" width="0" hidden="1" customWidth="1"/>
    <col min="1552" max="1552" width="3.7109375" customWidth="1"/>
    <col min="1553" max="1553" width="0" hidden="1" customWidth="1"/>
    <col min="1555" max="1555" width="9.7109375" customWidth="1"/>
    <col min="1556" max="1556" width="9.42578125" customWidth="1"/>
    <col min="1561" max="1561" width="9.7109375" customWidth="1"/>
    <col min="1562" max="1562" width="10.7109375" customWidth="1"/>
    <col min="1793" max="1793" width="3.5703125" customWidth="1"/>
    <col min="1794" max="1794" width="15.85546875" customWidth="1"/>
    <col min="1795" max="1795" width="1.5703125" customWidth="1"/>
    <col min="1797" max="1797" width="1.7109375" customWidth="1"/>
    <col min="1798" max="1799" width="11.28515625" customWidth="1"/>
    <col min="1800" max="1800" width="3.7109375" customWidth="1"/>
    <col min="1801" max="1801" width="0" hidden="1" customWidth="1"/>
    <col min="1802" max="1802" width="3.7109375" customWidth="1"/>
    <col min="1803" max="1803" width="0" hidden="1" customWidth="1"/>
    <col min="1804" max="1804" width="3.7109375" customWidth="1"/>
    <col min="1805" max="1805" width="0" hidden="1" customWidth="1"/>
    <col min="1806" max="1806" width="3.7109375" customWidth="1"/>
    <col min="1807" max="1807" width="0" hidden="1" customWidth="1"/>
    <col min="1808" max="1808" width="3.7109375" customWidth="1"/>
    <col min="1809" max="1809" width="0" hidden="1" customWidth="1"/>
    <col min="1811" max="1811" width="9.7109375" customWidth="1"/>
    <col min="1812" max="1812" width="9.42578125" customWidth="1"/>
    <col min="1817" max="1817" width="9.7109375" customWidth="1"/>
    <col min="1818" max="1818" width="10.7109375" customWidth="1"/>
    <col min="2049" max="2049" width="3.5703125" customWidth="1"/>
    <col min="2050" max="2050" width="15.85546875" customWidth="1"/>
    <col min="2051" max="2051" width="1.5703125" customWidth="1"/>
    <col min="2053" max="2053" width="1.7109375" customWidth="1"/>
    <col min="2054" max="2055" width="11.28515625" customWidth="1"/>
    <col min="2056" max="2056" width="3.7109375" customWidth="1"/>
    <col min="2057" max="2057" width="0" hidden="1" customWidth="1"/>
    <col min="2058" max="2058" width="3.7109375" customWidth="1"/>
    <col min="2059" max="2059" width="0" hidden="1" customWidth="1"/>
    <col min="2060" max="2060" width="3.7109375" customWidth="1"/>
    <col min="2061" max="2061" width="0" hidden="1" customWidth="1"/>
    <col min="2062" max="2062" width="3.7109375" customWidth="1"/>
    <col min="2063" max="2063" width="0" hidden="1" customWidth="1"/>
    <col min="2064" max="2064" width="3.7109375" customWidth="1"/>
    <col min="2065" max="2065" width="0" hidden="1" customWidth="1"/>
    <col min="2067" max="2067" width="9.7109375" customWidth="1"/>
    <col min="2068" max="2068" width="9.42578125" customWidth="1"/>
    <col min="2073" max="2073" width="9.7109375" customWidth="1"/>
    <col min="2074" max="2074" width="10.7109375" customWidth="1"/>
    <col min="2305" max="2305" width="3.5703125" customWidth="1"/>
    <col min="2306" max="2306" width="15.85546875" customWidth="1"/>
    <col min="2307" max="2307" width="1.5703125" customWidth="1"/>
    <col min="2309" max="2309" width="1.7109375" customWidth="1"/>
    <col min="2310" max="2311" width="11.28515625" customWidth="1"/>
    <col min="2312" max="2312" width="3.7109375" customWidth="1"/>
    <col min="2313" max="2313" width="0" hidden="1" customWidth="1"/>
    <col min="2314" max="2314" width="3.7109375" customWidth="1"/>
    <col min="2315" max="2315" width="0" hidden="1" customWidth="1"/>
    <col min="2316" max="2316" width="3.7109375" customWidth="1"/>
    <col min="2317" max="2317" width="0" hidden="1" customWidth="1"/>
    <col min="2318" max="2318" width="3.7109375" customWidth="1"/>
    <col min="2319" max="2319" width="0" hidden="1" customWidth="1"/>
    <col min="2320" max="2320" width="3.7109375" customWidth="1"/>
    <col min="2321" max="2321" width="0" hidden="1" customWidth="1"/>
    <col min="2323" max="2323" width="9.7109375" customWidth="1"/>
    <col min="2324" max="2324" width="9.42578125" customWidth="1"/>
    <col min="2329" max="2329" width="9.7109375" customWidth="1"/>
    <col min="2330" max="2330" width="10.7109375" customWidth="1"/>
    <col min="2561" max="2561" width="3.5703125" customWidth="1"/>
    <col min="2562" max="2562" width="15.85546875" customWidth="1"/>
    <col min="2563" max="2563" width="1.5703125" customWidth="1"/>
    <col min="2565" max="2565" width="1.7109375" customWidth="1"/>
    <col min="2566" max="2567" width="11.28515625" customWidth="1"/>
    <col min="2568" max="2568" width="3.7109375" customWidth="1"/>
    <col min="2569" max="2569" width="0" hidden="1" customWidth="1"/>
    <col min="2570" max="2570" width="3.7109375" customWidth="1"/>
    <col min="2571" max="2571" width="0" hidden="1" customWidth="1"/>
    <col min="2572" max="2572" width="3.7109375" customWidth="1"/>
    <col min="2573" max="2573" width="0" hidden="1" customWidth="1"/>
    <col min="2574" max="2574" width="3.7109375" customWidth="1"/>
    <col min="2575" max="2575" width="0" hidden="1" customWidth="1"/>
    <col min="2576" max="2576" width="3.7109375" customWidth="1"/>
    <col min="2577" max="2577" width="0" hidden="1" customWidth="1"/>
    <col min="2579" max="2579" width="9.7109375" customWidth="1"/>
    <col min="2580" max="2580" width="9.42578125" customWidth="1"/>
    <col min="2585" max="2585" width="9.7109375" customWidth="1"/>
    <col min="2586" max="2586" width="10.7109375" customWidth="1"/>
    <col min="2817" max="2817" width="3.5703125" customWidth="1"/>
    <col min="2818" max="2818" width="15.85546875" customWidth="1"/>
    <col min="2819" max="2819" width="1.5703125" customWidth="1"/>
    <col min="2821" max="2821" width="1.7109375" customWidth="1"/>
    <col min="2822" max="2823" width="11.28515625" customWidth="1"/>
    <col min="2824" max="2824" width="3.7109375" customWidth="1"/>
    <col min="2825" max="2825" width="0" hidden="1" customWidth="1"/>
    <col min="2826" max="2826" width="3.7109375" customWidth="1"/>
    <col min="2827" max="2827" width="0" hidden="1" customWidth="1"/>
    <col min="2828" max="2828" width="3.7109375" customWidth="1"/>
    <col min="2829" max="2829" width="0" hidden="1" customWidth="1"/>
    <col min="2830" max="2830" width="3.7109375" customWidth="1"/>
    <col min="2831" max="2831" width="0" hidden="1" customWidth="1"/>
    <col min="2832" max="2832" width="3.7109375" customWidth="1"/>
    <col min="2833" max="2833" width="0" hidden="1" customWidth="1"/>
    <col min="2835" max="2835" width="9.7109375" customWidth="1"/>
    <col min="2836" max="2836" width="9.42578125" customWidth="1"/>
    <col min="2841" max="2841" width="9.7109375" customWidth="1"/>
    <col min="2842" max="2842" width="10.7109375" customWidth="1"/>
    <col min="3073" max="3073" width="3.5703125" customWidth="1"/>
    <col min="3074" max="3074" width="15.85546875" customWidth="1"/>
    <col min="3075" max="3075" width="1.5703125" customWidth="1"/>
    <col min="3077" max="3077" width="1.7109375" customWidth="1"/>
    <col min="3078" max="3079" width="11.28515625" customWidth="1"/>
    <col min="3080" max="3080" width="3.7109375" customWidth="1"/>
    <col min="3081" max="3081" width="0" hidden="1" customWidth="1"/>
    <col min="3082" max="3082" width="3.7109375" customWidth="1"/>
    <col min="3083" max="3083" width="0" hidden="1" customWidth="1"/>
    <col min="3084" max="3084" width="3.7109375" customWidth="1"/>
    <col min="3085" max="3085" width="0" hidden="1" customWidth="1"/>
    <col min="3086" max="3086" width="3.7109375" customWidth="1"/>
    <col min="3087" max="3087" width="0" hidden="1" customWidth="1"/>
    <col min="3088" max="3088" width="3.7109375" customWidth="1"/>
    <col min="3089" max="3089" width="0" hidden="1" customWidth="1"/>
    <col min="3091" max="3091" width="9.7109375" customWidth="1"/>
    <col min="3092" max="3092" width="9.42578125" customWidth="1"/>
    <col min="3097" max="3097" width="9.7109375" customWidth="1"/>
    <col min="3098" max="3098" width="10.7109375" customWidth="1"/>
    <col min="3329" max="3329" width="3.5703125" customWidth="1"/>
    <col min="3330" max="3330" width="15.85546875" customWidth="1"/>
    <col min="3331" max="3331" width="1.5703125" customWidth="1"/>
    <col min="3333" max="3333" width="1.7109375" customWidth="1"/>
    <col min="3334" max="3335" width="11.28515625" customWidth="1"/>
    <col min="3336" max="3336" width="3.7109375" customWidth="1"/>
    <col min="3337" max="3337" width="0" hidden="1" customWidth="1"/>
    <col min="3338" max="3338" width="3.7109375" customWidth="1"/>
    <col min="3339" max="3339" width="0" hidden="1" customWidth="1"/>
    <col min="3340" max="3340" width="3.7109375" customWidth="1"/>
    <col min="3341" max="3341" width="0" hidden="1" customWidth="1"/>
    <col min="3342" max="3342" width="3.7109375" customWidth="1"/>
    <col min="3343" max="3343" width="0" hidden="1" customWidth="1"/>
    <col min="3344" max="3344" width="3.7109375" customWidth="1"/>
    <col min="3345" max="3345" width="0" hidden="1" customWidth="1"/>
    <col min="3347" max="3347" width="9.7109375" customWidth="1"/>
    <col min="3348" max="3348" width="9.42578125" customWidth="1"/>
    <col min="3353" max="3353" width="9.7109375" customWidth="1"/>
    <col min="3354" max="3354" width="10.7109375" customWidth="1"/>
    <col min="3585" max="3585" width="3.5703125" customWidth="1"/>
    <col min="3586" max="3586" width="15.85546875" customWidth="1"/>
    <col min="3587" max="3587" width="1.5703125" customWidth="1"/>
    <col min="3589" max="3589" width="1.7109375" customWidth="1"/>
    <col min="3590" max="3591" width="11.28515625" customWidth="1"/>
    <col min="3592" max="3592" width="3.7109375" customWidth="1"/>
    <col min="3593" max="3593" width="0" hidden="1" customWidth="1"/>
    <col min="3594" max="3594" width="3.7109375" customWidth="1"/>
    <col min="3595" max="3595" width="0" hidden="1" customWidth="1"/>
    <col min="3596" max="3596" width="3.7109375" customWidth="1"/>
    <col min="3597" max="3597" width="0" hidden="1" customWidth="1"/>
    <col min="3598" max="3598" width="3.7109375" customWidth="1"/>
    <col min="3599" max="3599" width="0" hidden="1" customWidth="1"/>
    <col min="3600" max="3600" width="3.7109375" customWidth="1"/>
    <col min="3601" max="3601" width="0" hidden="1" customWidth="1"/>
    <col min="3603" max="3603" width="9.7109375" customWidth="1"/>
    <col min="3604" max="3604" width="9.42578125" customWidth="1"/>
    <col min="3609" max="3609" width="9.7109375" customWidth="1"/>
    <col min="3610" max="3610" width="10.7109375" customWidth="1"/>
    <col min="3841" max="3841" width="3.5703125" customWidth="1"/>
    <col min="3842" max="3842" width="15.85546875" customWidth="1"/>
    <col min="3843" max="3843" width="1.5703125" customWidth="1"/>
    <col min="3845" max="3845" width="1.7109375" customWidth="1"/>
    <col min="3846" max="3847" width="11.28515625" customWidth="1"/>
    <col min="3848" max="3848" width="3.7109375" customWidth="1"/>
    <col min="3849" max="3849" width="0" hidden="1" customWidth="1"/>
    <col min="3850" max="3850" width="3.7109375" customWidth="1"/>
    <col min="3851" max="3851" width="0" hidden="1" customWidth="1"/>
    <col min="3852" max="3852" width="3.7109375" customWidth="1"/>
    <col min="3853" max="3853" width="0" hidden="1" customWidth="1"/>
    <col min="3854" max="3854" width="3.7109375" customWidth="1"/>
    <col min="3855" max="3855" width="0" hidden="1" customWidth="1"/>
    <col min="3856" max="3856" width="3.7109375" customWidth="1"/>
    <col min="3857" max="3857" width="0" hidden="1" customWidth="1"/>
    <col min="3859" max="3859" width="9.7109375" customWidth="1"/>
    <col min="3860" max="3860" width="9.42578125" customWidth="1"/>
    <col min="3865" max="3865" width="9.7109375" customWidth="1"/>
    <col min="3866" max="3866" width="10.7109375" customWidth="1"/>
    <col min="4097" max="4097" width="3.5703125" customWidth="1"/>
    <col min="4098" max="4098" width="15.85546875" customWidth="1"/>
    <col min="4099" max="4099" width="1.5703125" customWidth="1"/>
    <col min="4101" max="4101" width="1.7109375" customWidth="1"/>
    <col min="4102" max="4103" width="11.28515625" customWidth="1"/>
    <col min="4104" max="4104" width="3.7109375" customWidth="1"/>
    <col min="4105" max="4105" width="0" hidden="1" customWidth="1"/>
    <col min="4106" max="4106" width="3.7109375" customWidth="1"/>
    <col min="4107" max="4107" width="0" hidden="1" customWidth="1"/>
    <col min="4108" max="4108" width="3.7109375" customWidth="1"/>
    <col min="4109" max="4109" width="0" hidden="1" customWidth="1"/>
    <col min="4110" max="4110" width="3.7109375" customWidth="1"/>
    <col min="4111" max="4111" width="0" hidden="1" customWidth="1"/>
    <col min="4112" max="4112" width="3.7109375" customWidth="1"/>
    <col min="4113" max="4113" width="0" hidden="1" customWidth="1"/>
    <col min="4115" max="4115" width="9.7109375" customWidth="1"/>
    <col min="4116" max="4116" width="9.42578125" customWidth="1"/>
    <col min="4121" max="4121" width="9.7109375" customWidth="1"/>
    <col min="4122" max="4122" width="10.7109375" customWidth="1"/>
    <col min="4353" max="4353" width="3.5703125" customWidth="1"/>
    <col min="4354" max="4354" width="15.85546875" customWidth="1"/>
    <col min="4355" max="4355" width="1.5703125" customWidth="1"/>
    <col min="4357" max="4357" width="1.7109375" customWidth="1"/>
    <col min="4358" max="4359" width="11.28515625" customWidth="1"/>
    <col min="4360" max="4360" width="3.7109375" customWidth="1"/>
    <col min="4361" max="4361" width="0" hidden="1" customWidth="1"/>
    <col min="4362" max="4362" width="3.7109375" customWidth="1"/>
    <col min="4363" max="4363" width="0" hidden="1" customWidth="1"/>
    <col min="4364" max="4364" width="3.7109375" customWidth="1"/>
    <col min="4365" max="4365" width="0" hidden="1" customWidth="1"/>
    <col min="4366" max="4366" width="3.7109375" customWidth="1"/>
    <col min="4367" max="4367" width="0" hidden="1" customWidth="1"/>
    <col min="4368" max="4368" width="3.7109375" customWidth="1"/>
    <col min="4369" max="4369" width="0" hidden="1" customWidth="1"/>
    <col min="4371" max="4371" width="9.7109375" customWidth="1"/>
    <col min="4372" max="4372" width="9.42578125" customWidth="1"/>
    <col min="4377" max="4377" width="9.7109375" customWidth="1"/>
    <col min="4378" max="4378" width="10.7109375" customWidth="1"/>
    <col min="4609" max="4609" width="3.5703125" customWidth="1"/>
    <col min="4610" max="4610" width="15.85546875" customWidth="1"/>
    <col min="4611" max="4611" width="1.5703125" customWidth="1"/>
    <col min="4613" max="4613" width="1.7109375" customWidth="1"/>
    <col min="4614" max="4615" width="11.28515625" customWidth="1"/>
    <col min="4616" max="4616" width="3.7109375" customWidth="1"/>
    <col min="4617" max="4617" width="0" hidden="1" customWidth="1"/>
    <col min="4618" max="4618" width="3.7109375" customWidth="1"/>
    <col min="4619" max="4619" width="0" hidden="1" customWidth="1"/>
    <col min="4620" max="4620" width="3.7109375" customWidth="1"/>
    <col min="4621" max="4621" width="0" hidden="1" customWidth="1"/>
    <col min="4622" max="4622" width="3.7109375" customWidth="1"/>
    <col min="4623" max="4623" width="0" hidden="1" customWidth="1"/>
    <col min="4624" max="4624" width="3.7109375" customWidth="1"/>
    <col min="4625" max="4625" width="0" hidden="1" customWidth="1"/>
    <col min="4627" max="4627" width="9.7109375" customWidth="1"/>
    <col min="4628" max="4628" width="9.42578125" customWidth="1"/>
    <col min="4633" max="4633" width="9.7109375" customWidth="1"/>
    <col min="4634" max="4634" width="10.7109375" customWidth="1"/>
    <col min="4865" max="4865" width="3.5703125" customWidth="1"/>
    <col min="4866" max="4866" width="15.85546875" customWidth="1"/>
    <col min="4867" max="4867" width="1.5703125" customWidth="1"/>
    <col min="4869" max="4869" width="1.7109375" customWidth="1"/>
    <col min="4870" max="4871" width="11.28515625" customWidth="1"/>
    <col min="4872" max="4872" width="3.7109375" customWidth="1"/>
    <col min="4873" max="4873" width="0" hidden="1" customWidth="1"/>
    <col min="4874" max="4874" width="3.7109375" customWidth="1"/>
    <col min="4875" max="4875" width="0" hidden="1" customWidth="1"/>
    <col min="4876" max="4876" width="3.7109375" customWidth="1"/>
    <col min="4877" max="4877" width="0" hidden="1" customWidth="1"/>
    <col min="4878" max="4878" width="3.7109375" customWidth="1"/>
    <col min="4879" max="4879" width="0" hidden="1" customWidth="1"/>
    <col min="4880" max="4880" width="3.7109375" customWidth="1"/>
    <col min="4881" max="4881" width="0" hidden="1" customWidth="1"/>
    <col min="4883" max="4883" width="9.7109375" customWidth="1"/>
    <col min="4884" max="4884" width="9.42578125" customWidth="1"/>
    <col min="4889" max="4889" width="9.7109375" customWidth="1"/>
    <col min="4890" max="4890" width="10.7109375" customWidth="1"/>
    <col min="5121" max="5121" width="3.5703125" customWidth="1"/>
    <col min="5122" max="5122" width="15.85546875" customWidth="1"/>
    <col min="5123" max="5123" width="1.5703125" customWidth="1"/>
    <col min="5125" max="5125" width="1.7109375" customWidth="1"/>
    <col min="5126" max="5127" width="11.28515625" customWidth="1"/>
    <col min="5128" max="5128" width="3.7109375" customWidth="1"/>
    <col min="5129" max="5129" width="0" hidden="1" customWidth="1"/>
    <col min="5130" max="5130" width="3.7109375" customWidth="1"/>
    <col min="5131" max="5131" width="0" hidden="1" customWidth="1"/>
    <col min="5132" max="5132" width="3.7109375" customWidth="1"/>
    <col min="5133" max="5133" width="0" hidden="1" customWidth="1"/>
    <col min="5134" max="5134" width="3.7109375" customWidth="1"/>
    <col min="5135" max="5135" width="0" hidden="1" customWidth="1"/>
    <col min="5136" max="5136" width="3.7109375" customWidth="1"/>
    <col min="5137" max="5137" width="0" hidden="1" customWidth="1"/>
    <col min="5139" max="5139" width="9.7109375" customWidth="1"/>
    <col min="5140" max="5140" width="9.42578125" customWidth="1"/>
    <col min="5145" max="5145" width="9.7109375" customWidth="1"/>
    <col min="5146" max="5146" width="10.7109375" customWidth="1"/>
    <col min="5377" max="5377" width="3.5703125" customWidth="1"/>
    <col min="5378" max="5378" width="15.85546875" customWidth="1"/>
    <col min="5379" max="5379" width="1.5703125" customWidth="1"/>
    <col min="5381" max="5381" width="1.7109375" customWidth="1"/>
    <col min="5382" max="5383" width="11.28515625" customWidth="1"/>
    <col min="5384" max="5384" width="3.7109375" customWidth="1"/>
    <col min="5385" max="5385" width="0" hidden="1" customWidth="1"/>
    <col min="5386" max="5386" width="3.7109375" customWidth="1"/>
    <col min="5387" max="5387" width="0" hidden="1" customWidth="1"/>
    <col min="5388" max="5388" width="3.7109375" customWidth="1"/>
    <col min="5389" max="5389" width="0" hidden="1" customWidth="1"/>
    <col min="5390" max="5390" width="3.7109375" customWidth="1"/>
    <col min="5391" max="5391" width="0" hidden="1" customWidth="1"/>
    <col min="5392" max="5392" width="3.7109375" customWidth="1"/>
    <col min="5393" max="5393" width="0" hidden="1" customWidth="1"/>
    <col min="5395" max="5395" width="9.7109375" customWidth="1"/>
    <col min="5396" max="5396" width="9.42578125" customWidth="1"/>
    <col min="5401" max="5401" width="9.7109375" customWidth="1"/>
    <col min="5402" max="5402" width="10.7109375" customWidth="1"/>
    <col min="5633" max="5633" width="3.5703125" customWidth="1"/>
    <col min="5634" max="5634" width="15.85546875" customWidth="1"/>
    <col min="5635" max="5635" width="1.5703125" customWidth="1"/>
    <col min="5637" max="5637" width="1.7109375" customWidth="1"/>
    <col min="5638" max="5639" width="11.28515625" customWidth="1"/>
    <col min="5640" max="5640" width="3.7109375" customWidth="1"/>
    <col min="5641" max="5641" width="0" hidden="1" customWidth="1"/>
    <col min="5642" max="5642" width="3.7109375" customWidth="1"/>
    <col min="5643" max="5643" width="0" hidden="1" customWidth="1"/>
    <col min="5644" max="5644" width="3.7109375" customWidth="1"/>
    <col min="5645" max="5645" width="0" hidden="1" customWidth="1"/>
    <col min="5646" max="5646" width="3.7109375" customWidth="1"/>
    <col min="5647" max="5647" width="0" hidden="1" customWidth="1"/>
    <col min="5648" max="5648" width="3.7109375" customWidth="1"/>
    <col min="5649" max="5649" width="0" hidden="1" customWidth="1"/>
    <col min="5651" max="5651" width="9.7109375" customWidth="1"/>
    <col min="5652" max="5652" width="9.42578125" customWidth="1"/>
    <col min="5657" max="5657" width="9.7109375" customWidth="1"/>
    <col min="5658" max="5658" width="10.7109375" customWidth="1"/>
    <col min="5889" max="5889" width="3.5703125" customWidth="1"/>
    <col min="5890" max="5890" width="15.85546875" customWidth="1"/>
    <col min="5891" max="5891" width="1.5703125" customWidth="1"/>
    <col min="5893" max="5893" width="1.7109375" customWidth="1"/>
    <col min="5894" max="5895" width="11.28515625" customWidth="1"/>
    <col min="5896" max="5896" width="3.7109375" customWidth="1"/>
    <col min="5897" max="5897" width="0" hidden="1" customWidth="1"/>
    <col min="5898" max="5898" width="3.7109375" customWidth="1"/>
    <col min="5899" max="5899" width="0" hidden="1" customWidth="1"/>
    <col min="5900" max="5900" width="3.7109375" customWidth="1"/>
    <col min="5901" max="5901" width="0" hidden="1" customWidth="1"/>
    <col min="5902" max="5902" width="3.7109375" customWidth="1"/>
    <col min="5903" max="5903" width="0" hidden="1" customWidth="1"/>
    <col min="5904" max="5904" width="3.7109375" customWidth="1"/>
    <col min="5905" max="5905" width="0" hidden="1" customWidth="1"/>
    <col min="5907" max="5907" width="9.7109375" customWidth="1"/>
    <col min="5908" max="5908" width="9.42578125" customWidth="1"/>
    <col min="5913" max="5913" width="9.7109375" customWidth="1"/>
    <col min="5914" max="5914" width="10.7109375" customWidth="1"/>
    <col min="6145" max="6145" width="3.5703125" customWidth="1"/>
    <col min="6146" max="6146" width="15.85546875" customWidth="1"/>
    <col min="6147" max="6147" width="1.5703125" customWidth="1"/>
    <col min="6149" max="6149" width="1.7109375" customWidth="1"/>
    <col min="6150" max="6151" width="11.28515625" customWidth="1"/>
    <col min="6152" max="6152" width="3.7109375" customWidth="1"/>
    <col min="6153" max="6153" width="0" hidden="1" customWidth="1"/>
    <col min="6154" max="6154" width="3.7109375" customWidth="1"/>
    <col min="6155" max="6155" width="0" hidden="1" customWidth="1"/>
    <col min="6156" max="6156" width="3.7109375" customWidth="1"/>
    <col min="6157" max="6157" width="0" hidden="1" customWidth="1"/>
    <col min="6158" max="6158" width="3.7109375" customWidth="1"/>
    <col min="6159" max="6159" width="0" hidden="1" customWidth="1"/>
    <col min="6160" max="6160" width="3.7109375" customWidth="1"/>
    <col min="6161" max="6161" width="0" hidden="1" customWidth="1"/>
    <col min="6163" max="6163" width="9.7109375" customWidth="1"/>
    <col min="6164" max="6164" width="9.42578125" customWidth="1"/>
    <col min="6169" max="6169" width="9.7109375" customWidth="1"/>
    <col min="6170" max="6170" width="10.7109375" customWidth="1"/>
    <col min="6401" max="6401" width="3.5703125" customWidth="1"/>
    <col min="6402" max="6402" width="15.85546875" customWidth="1"/>
    <col min="6403" max="6403" width="1.5703125" customWidth="1"/>
    <col min="6405" max="6405" width="1.7109375" customWidth="1"/>
    <col min="6406" max="6407" width="11.28515625" customWidth="1"/>
    <col min="6408" max="6408" width="3.7109375" customWidth="1"/>
    <col min="6409" max="6409" width="0" hidden="1" customWidth="1"/>
    <col min="6410" max="6410" width="3.7109375" customWidth="1"/>
    <col min="6411" max="6411" width="0" hidden="1" customWidth="1"/>
    <col min="6412" max="6412" width="3.7109375" customWidth="1"/>
    <col min="6413" max="6413" width="0" hidden="1" customWidth="1"/>
    <col min="6414" max="6414" width="3.7109375" customWidth="1"/>
    <col min="6415" max="6415" width="0" hidden="1" customWidth="1"/>
    <col min="6416" max="6416" width="3.7109375" customWidth="1"/>
    <col min="6417" max="6417" width="0" hidden="1" customWidth="1"/>
    <col min="6419" max="6419" width="9.7109375" customWidth="1"/>
    <col min="6420" max="6420" width="9.42578125" customWidth="1"/>
    <col min="6425" max="6425" width="9.7109375" customWidth="1"/>
    <col min="6426" max="6426" width="10.7109375" customWidth="1"/>
    <col min="6657" max="6657" width="3.5703125" customWidth="1"/>
    <col min="6658" max="6658" width="15.85546875" customWidth="1"/>
    <col min="6659" max="6659" width="1.5703125" customWidth="1"/>
    <col min="6661" max="6661" width="1.7109375" customWidth="1"/>
    <col min="6662" max="6663" width="11.28515625" customWidth="1"/>
    <col min="6664" max="6664" width="3.7109375" customWidth="1"/>
    <col min="6665" max="6665" width="0" hidden="1" customWidth="1"/>
    <col min="6666" max="6666" width="3.7109375" customWidth="1"/>
    <col min="6667" max="6667" width="0" hidden="1" customWidth="1"/>
    <col min="6668" max="6668" width="3.7109375" customWidth="1"/>
    <col min="6669" max="6669" width="0" hidden="1" customWidth="1"/>
    <col min="6670" max="6670" width="3.7109375" customWidth="1"/>
    <col min="6671" max="6671" width="0" hidden="1" customWidth="1"/>
    <col min="6672" max="6672" width="3.7109375" customWidth="1"/>
    <col min="6673" max="6673" width="0" hidden="1" customWidth="1"/>
    <col min="6675" max="6675" width="9.7109375" customWidth="1"/>
    <col min="6676" max="6676" width="9.42578125" customWidth="1"/>
    <col min="6681" max="6681" width="9.7109375" customWidth="1"/>
    <col min="6682" max="6682" width="10.7109375" customWidth="1"/>
    <col min="6913" max="6913" width="3.5703125" customWidth="1"/>
    <col min="6914" max="6914" width="15.85546875" customWidth="1"/>
    <col min="6915" max="6915" width="1.5703125" customWidth="1"/>
    <col min="6917" max="6917" width="1.7109375" customWidth="1"/>
    <col min="6918" max="6919" width="11.28515625" customWidth="1"/>
    <col min="6920" max="6920" width="3.7109375" customWidth="1"/>
    <col min="6921" max="6921" width="0" hidden="1" customWidth="1"/>
    <col min="6922" max="6922" width="3.7109375" customWidth="1"/>
    <col min="6923" max="6923" width="0" hidden="1" customWidth="1"/>
    <col min="6924" max="6924" width="3.7109375" customWidth="1"/>
    <col min="6925" max="6925" width="0" hidden="1" customWidth="1"/>
    <col min="6926" max="6926" width="3.7109375" customWidth="1"/>
    <col min="6927" max="6927" width="0" hidden="1" customWidth="1"/>
    <col min="6928" max="6928" width="3.7109375" customWidth="1"/>
    <col min="6929" max="6929" width="0" hidden="1" customWidth="1"/>
    <col min="6931" max="6931" width="9.7109375" customWidth="1"/>
    <col min="6932" max="6932" width="9.42578125" customWidth="1"/>
    <col min="6937" max="6937" width="9.7109375" customWidth="1"/>
    <col min="6938" max="6938" width="10.7109375" customWidth="1"/>
    <col min="7169" max="7169" width="3.5703125" customWidth="1"/>
    <col min="7170" max="7170" width="15.85546875" customWidth="1"/>
    <col min="7171" max="7171" width="1.5703125" customWidth="1"/>
    <col min="7173" max="7173" width="1.7109375" customWidth="1"/>
    <col min="7174" max="7175" width="11.28515625" customWidth="1"/>
    <col min="7176" max="7176" width="3.7109375" customWidth="1"/>
    <col min="7177" max="7177" width="0" hidden="1" customWidth="1"/>
    <col min="7178" max="7178" width="3.7109375" customWidth="1"/>
    <col min="7179" max="7179" width="0" hidden="1" customWidth="1"/>
    <col min="7180" max="7180" width="3.7109375" customWidth="1"/>
    <col min="7181" max="7181" width="0" hidden="1" customWidth="1"/>
    <col min="7182" max="7182" width="3.7109375" customWidth="1"/>
    <col min="7183" max="7183" width="0" hidden="1" customWidth="1"/>
    <col min="7184" max="7184" width="3.7109375" customWidth="1"/>
    <col min="7185" max="7185" width="0" hidden="1" customWidth="1"/>
    <col min="7187" max="7187" width="9.7109375" customWidth="1"/>
    <col min="7188" max="7188" width="9.42578125" customWidth="1"/>
    <col min="7193" max="7193" width="9.7109375" customWidth="1"/>
    <col min="7194" max="7194" width="10.7109375" customWidth="1"/>
    <col min="7425" max="7425" width="3.5703125" customWidth="1"/>
    <col min="7426" max="7426" width="15.85546875" customWidth="1"/>
    <col min="7427" max="7427" width="1.5703125" customWidth="1"/>
    <col min="7429" max="7429" width="1.7109375" customWidth="1"/>
    <col min="7430" max="7431" width="11.28515625" customWidth="1"/>
    <col min="7432" max="7432" width="3.7109375" customWidth="1"/>
    <col min="7433" max="7433" width="0" hidden="1" customWidth="1"/>
    <col min="7434" max="7434" width="3.7109375" customWidth="1"/>
    <col min="7435" max="7435" width="0" hidden="1" customWidth="1"/>
    <col min="7436" max="7436" width="3.7109375" customWidth="1"/>
    <col min="7437" max="7437" width="0" hidden="1" customWidth="1"/>
    <col min="7438" max="7438" width="3.7109375" customWidth="1"/>
    <col min="7439" max="7439" width="0" hidden="1" customWidth="1"/>
    <col min="7440" max="7440" width="3.7109375" customWidth="1"/>
    <col min="7441" max="7441" width="0" hidden="1" customWidth="1"/>
    <col min="7443" max="7443" width="9.7109375" customWidth="1"/>
    <col min="7444" max="7444" width="9.42578125" customWidth="1"/>
    <col min="7449" max="7449" width="9.7109375" customWidth="1"/>
    <col min="7450" max="7450" width="10.7109375" customWidth="1"/>
    <col min="7681" max="7681" width="3.5703125" customWidth="1"/>
    <col min="7682" max="7682" width="15.85546875" customWidth="1"/>
    <col min="7683" max="7683" width="1.5703125" customWidth="1"/>
    <col min="7685" max="7685" width="1.7109375" customWidth="1"/>
    <col min="7686" max="7687" width="11.28515625" customWidth="1"/>
    <col min="7688" max="7688" width="3.7109375" customWidth="1"/>
    <col min="7689" max="7689" width="0" hidden="1" customWidth="1"/>
    <col min="7690" max="7690" width="3.7109375" customWidth="1"/>
    <col min="7691" max="7691" width="0" hidden="1" customWidth="1"/>
    <col min="7692" max="7692" width="3.7109375" customWidth="1"/>
    <col min="7693" max="7693" width="0" hidden="1" customWidth="1"/>
    <col min="7694" max="7694" width="3.7109375" customWidth="1"/>
    <col min="7695" max="7695" width="0" hidden="1" customWidth="1"/>
    <col min="7696" max="7696" width="3.7109375" customWidth="1"/>
    <col min="7697" max="7697" width="0" hidden="1" customWidth="1"/>
    <col min="7699" max="7699" width="9.7109375" customWidth="1"/>
    <col min="7700" max="7700" width="9.42578125" customWidth="1"/>
    <col min="7705" max="7705" width="9.7109375" customWidth="1"/>
    <col min="7706" max="7706" width="10.7109375" customWidth="1"/>
    <col min="7937" max="7937" width="3.5703125" customWidth="1"/>
    <col min="7938" max="7938" width="15.85546875" customWidth="1"/>
    <col min="7939" max="7939" width="1.5703125" customWidth="1"/>
    <col min="7941" max="7941" width="1.7109375" customWidth="1"/>
    <col min="7942" max="7943" width="11.28515625" customWidth="1"/>
    <col min="7944" max="7944" width="3.7109375" customWidth="1"/>
    <col min="7945" max="7945" width="0" hidden="1" customWidth="1"/>
    <col min="7946" max="7946" width="3.7109375" customWidth="1"/>
    <col min="7947" max="7947" width="0" hidden="1" customWidth="1"/>
    <col min="7948" max="7948" width="3.7109375" customWidth="1"/>
    <col min="7949" max="7949" width="0" hidden="1" customWidth="1"/>
    <col min="7950" max="7950" width="3.7109375" customWidth="1"/>
    <col min="7951" max="7951" width="0" hidden="1" customWidth="1"/>
    <col min="7952" max="7952" width="3.7109375" customWidth="1"/>
    <col min="7953" max="7953" width="0" hidden="1" customWidth="1"/>
    <col min="7955" max="7955" width="9.7109375" customWidth="1"/>
    <col min="7956" max="7956" width="9.42578125" customWidth="1"/>
    <col min="7961" max="7961" width="9.7109375" customWidth="1"/>
    <col min="7962" max="7962" width="10.7109375" customWidth="1"/>
    <col min="8193" max="8193" width="3.5703125" customWidth="1"/>
    <col min="8194" max="8194" width="15.85546875" customWidth="1"/>
    <col min="8195" max="8195" width="1.5703125" customWidth="1"/>
    <col min="8197" max="8197" width="1.7109375" customWidth="1"/>
    <col min="8198" max="8199" width="11.28515625" customWidth="1"/>
    <col min="8200" max="8200" width="3.7109375" customWidth="1"/>
    <col min="8201" max="8201" width="0" hidden="1" customWidth="1"/>
    <col min="8202" max="8202" width="3.7109375" customWidth="1"/>
    <col min="8203" max="8203" width="0" hidden="1" customWidth="1"/>
    <col min="8204" max="8204" width="3.7109375" customWidth="1"/>
    <col min="8205" max="8205" width="0" hidden="1" customWidth="1"/>
    <col min="8206" max="8206" width="3.7109375" customWidth="1"/>
    <col min="8207" max="8207" width="0" hidden="1" customWidth="1"/>
    <col min="8208" max="8208" width="3.7109375" customWidth="1"/>
    <col min="8209" max="8209" width="0" hidden="1" customWidth="1"/>
    <col min="8211" max="8211" width="9.7109375" customWidth="1"/>
    <col min="8212" max="8212" width="9.42578125" customWidth="1"/>
    <col min="8217" max="8217" width="9.7109375" customWidth="1"/>
    <col min="8218" max="8218" width="10.7109375" customWidth="1"/>
    <col min="8449" max="8449" width="3.5703125" customWidth="1"/>
    <col min="8450" max="8450" width="15.85546875" customWidth="1"/>
    <col min="8451" max="8451" width="1.5703125" customWidth="1"/>
    <col min="8453" max="8453" width="1.7109375" customWidth="1"/>
    <col min="8454" max="8455" width="11.28515625" customWidth="1"/>
    <col min="8456" max="8456" width="3.7109375" customWidth="1"/>
    <col min="8457" max="8457" width="0" hidden="1" customWidth="1"/>
    <col min="8458" max="8458" width="3.7109375" customWidth="1"/>
    <col min="8459" max="8459" width="0" hidden="1" customWidth="1"/>
    <col min="8460" max="8460" width="3.7109375" customWidth="1"/>
    <col min="8461" max="8461" width="0" hidden="1" customWidth="1"/>
    <col min="8462" max="8462" width="3.7109375" customWidth="1"/>
    <col min="8463" max="8463" width="0" hidden="1" customWidth="1"/>
    <col min="8464" max="8464" width="3.7109375" customWidth="1"/>
    <col min="8465" max="8465" width="0" hidden="1" customWidth="1"/>
    <col min="8467" max="8467" width="9.7109375" customWidth="1"/>
    <col min="8468" max="8468" width="9.42578125" customWidth="1"/>
    <col min="8473" max="8473" width="9.7109375" customWidth="1"/>
    <col min="8474" max="8474" width="10.7109375" customWidth="1"/>
    <col min="8705" max="8705" width="3.5703125" customWidth="1"/>
    <col min="8706" max="8706" width="15.85546875" customWidth="1"/>
    <col min="8707" max="8707" width="1.5703125" customWidth="1"/>
    <col min="8709" max="8709" width="1.7109375" customWidth="1"/>
    <col min="8710" max="8711" width="11.28515625" customWidth="1"/>
    <col min="8712" max="8712" width="3.7109375" customWidth="1"/>
    <col min="8713" max="8713" width="0" hidden="1" customWidth="1"/>
    <col min="8714" max="8714" width="3.7109375" customWidth="1"/>
    <col min="8715" max="8715" width="0" hidden="1" customWidth="1"/>
    <col min="8716" max="8716" width="3.7109375" customWidth="1"/>
    <col min="8717" max="8717" width="0" hidden="1" customWidth="1"/>
    <col min="8718" max="8718" width="3.7109375" customWidth="1"/>
    <col min="8719" max="8719" width="0" hidden="1" customWidth="1"/>
    <col min="8720" max="8720" width="3.7109375" customWidth="1"/>
    <col min="8721" max="8721" width="0" hidden="1" customWidth="1"/>
    <col min="8723" max="8723" width="9.7109375" customWidth="1"/>
    <col min="8724" max="8724" width="9.42578125" customWidth="1"/>
    <col min="8729" max="8729" width="9.7109375" customWidth="1"/>
    <col min="8730" max="8730" width="10.7109375" customWidth="1"/>
    <col min="8961" max="8961" width="3.5703125" customWidth="1"/>
    <col min="8962" max="8962" width="15.85546875" customWidth="1"/>
    <col min="8963" max="8963" width="1.5703125" customWidth="1"/>
    <col min="8965" max="8965" width="1.7109375" customWidth="1"/>
    <col min="8966" max="8967" width="11.28515625" customWidth="1"/>
    <col min="8968" max="8968" width="3.7109375" customWidth="1"/>
    <col min="8969" max="8969" width="0" hidden="1" customWidth="1"/>
    <col min="8970" max="8970" width="3.7109375" customWidth="1"/>
    <col min="8971" max="8971" width="0" hidden="1" customWidth="1"/>
    <col min="8972" max="8972" width="3.7109375" customWidth="1"/>
    <col min="8973" max="8973" width="0" hidden="1" customWidth="1"/>
    <col min="8974" max="8974" width="3.7109375" customWidth="1"/>
    <col min="8975" max="8975" width="0" hidden="1" customWidth="1"/>
    <col min="8976" max="8976" width="3.7109375" customWidth="1"/>
    <col min="8977" max="8977" width="0" hidden="1" customWidth="1"/>
    <col min="8979" max="8979" width="9.7109375" customWidth="1"/>
    <col min="8980" max="8980" width="9.42578125" customWidth="1"/>
    <col min="8985" max="8985" width="9.7109375" customWidth="1"/>
    <col min="8986" max="8986" width="10.7109375" customWidth="1"/>
    <col min="9217" max="9217" width="3.5703125" customWidth="1"/>
    <col min="9218" max="9218" width="15.85546875" customWidth="1"/>
    <col min="9219" max="9219" width="1.5703125" customWidth="1"/>
    <col min="9221" max="9221" width="1.7109375" customWidth="1"/>
    <col min="9222" max="9223" width="11.28515625" customWidth="1"/>
    <col min="9224" max="9224" width="3.7109375" customWidth="1"/>
    <col min="9225" max="9225" width="0" hidden="1" customWidth="1"/>
    <col min="9226" max="9226" width="3.7109375" customWidth="1"/>
    <col min="9227" max="9227" width="0" hidden="1" customWidth="1"/>
    <col min="9228" max="9228" width="3.7109375" customWidth="1"/>
    <col min="9229" max="9229" width="0" hidden="1" customWidth="1"/>
    <col min="9230" max="9230" width="3.7109375" customWidth="1"/>
    <col min="9231" max="9231" width="0" hidden="1" customWidth="1"/>
    <col min="9232" max="9232" width="3.7109375" customWidth="1"/>
    <col min="9233" max="9233" width="0" hidden="1" customWidth="1"/>
    <col min="9235" max="9235" width="9.7109375" customWidth="1"/>
    <col min="9236" max="9236" width="9.42578125" customWidth="1"/>
    <col min="9241" max="9241" width="9.7109375" customWidth="1"/>
    <col min="9242" max="9242" width="10.7109375" customWidth="1"/>
    <col min="9473" max="9473" width="3.5703125" customWidth="1"/>
    <col min="9474" max="9474" width="15.85546875" customWidth="1"/>
    <col min="9475" max="9475" width="1.5703125" customWidth="1"/>
    <col min="9477" max="9477" width="1.7109375" customWidth="1"/>
    <col min="9478" max="9479" width="11.28515625" customWidth="1"/>
    <col min="9480" max="9480" width="3.7109375" customWidth="1"/>
    <col min="9481" max="9481" width="0" hidden="1" customWidth="1"/>
    <col min="9482" max="9482" width="3.7109375" customWidth="1"/>
    <col min="9483" max="9483" width="0" hidden="1" customWidth="1"/>
    <col min="9484" max="9484" width="3.7109375" customWidth="1"/>
    <col min="9485" max="9485" width="0" hidden="1" customWidth="1"/>
    <col min="9486" max="9486" width="3.7109375" customWidth="1"/>
    <col min="9487" max="9487" width="0" hidden="1" customWidth="1"/>
    <col min="9488" max="9488" width="3.7109375" customWidth="1"/>
    <col min="9489" max="9489" width="0" hidden="1" customWidth="1"/>
    <col min="9491" max="9491" width="9.7109375" customWidth="1"/>
    <col min="9492" max="9492" width="9.42578125" customWidth="1"/>
    <col min="9497" max="9497" width="9.7109375" customWidth="1"/>
    <col min="9498" max="9498" width="10.7109375" customWidth="1"/>
    <col min="9729" max="9729" width="3.5703125" customWidth="1"/>
    <col min="9730" max="9730" width="15.85546875" customWidth="1"/>
    <col min="9731" max="9731" width="1.5703125" customWidth="1"/>
    <col min="9733" max="9733" width="1.7109375" customWidth="1"/>
    <col min="9734" max="9735" width="11.28515625" customWidth="1"/>
    <col min="9736" max="9736" width="3.7109375" customWidth="1"/>
    <col min="9737" max="9737" width="0" hidden="1" customWidth="1"/>
    <col min="9738" max="9738" width="3.7109375" customWidth="1"/>
    <col min="9739" max="9739" width="0" hidden="1" customWidth="1"/>
    <col min="9740" max="9740" width="3.7109375" customWidth="1"/>
    <col min="9741" max="9741" width="0" hidden="1" customWidth="1"/>
    <col min="9742" max="9742" width="3.7109375" customWidth="1"/>
    <col min="9743" max="9743" width="0" hidden="1" customWidth="1"/>
    <col min="9744" max="9744" width="3.7109375" customWidth="1"/>
    <col min="9745" max="9745" width="0" hidden="1" customWidth="1"/>
    <col min="9747" max="9747" width="9.7109375" customWidth="1"/>
    <col min="9748" max="9748" width="9.42578125" customWidth="1"/>
    <col min="9753" max="9753" width="9.7109375" customWidth="1"/>
    <col min="9754" max="9754" width="10.7109375" customWidth="1"/>
    <col min="9985" max="9985" width="3.5703125" customWidth="1"/>
    <col min="9986" max="9986" width="15.85546875" customWidth="1"/>
    <col min="9987" max="9987" width="1.5703125" customWidth="1"/>
    <col min="9989" max="9989" width="1.7109375" customWidth="1"/>
    <col min="9990" max="9991" width="11.28515625" customWidth="1"/>
    <col min="9992" max="9992" width="3.7109375" customWidth="1"/>
    <col min="9993" max="9993" width="0" hidden="1" customWidth="1"/>
    <col min="9994" max="9994" width="3.7109375" customWidth="1"/>
    <col min="9995" max="9995" width="0" hidden="1" customWidth="1"/>
    <col min="9996" max="9996" width="3.7109375" customWidth="1"/>
    <col min="9997" max="9997" width="0" hidden="1" customWidth="1"/>
    <col min="9998" max="9998" width="3.7109375" customWidth="1"/>
    <col min="9999" max="9999" width="0" hidden="1" customWidth="1"/>
    <col min="10000" max="10000" width="3.7109375" customWidth="1"/>
    <col min="10001" max="10001" width="0" hidden="1" customWidth="1"/>
    <col min="10003" max="10003" width="9.7109375" customWidth="1"/>
    <col min="10004" max="10004" width="9.42578125" customWidth="1"/>
    <col min="10009" max="10009" width="9.7109375" customWidth="1"/>
    <col min="10010" max="10010" width="10.7109375" customWidth="1"/>
    <col min="10241" max="10241" width="3.5703125" customWidth="1"/>
    <col min="10242" max="10242" width="15.85546875" customWidth="1"/>
    <col min="10243" max="10243" width="1.5703125" customWidth="1"/>
    <col min="10245" max="10245" width="1.7109375" customWidth="1"/>
    <col min="10246" max="10247" width="11.28515625" customWidth="1"/>
    <col min="10248" max="10248" width="3.7109375" customWidth="1"/>
    <col min="10249" max="10249" width="0" hidden="1" customWidth="1"/>
    <col min="10250" max="10250" width="3.7109375" customWidth="1"/>
    <col min="10251" max="10251" width="0" hidden="1" customWidth="1"/>
    <col min="10252" max="10252" width="3.7109375" customWidth="1"/>
    <col min="10253" max="10253" width="0" hidden="1" customWidth="1"/>
    <col min="10254" max="10254" width="3.7109375" customWidth="1"/>
    <col min="10255" max="10255" width="0" hidden="1" customWidth="1"/>
    <col min="10256" max="10256" width="3.7109375" customWidth="1"/>
    <col min="10257" max="10257" width="0" hidden="1" customWidth="1"/>
    <col min="10259" max="10259" width="9.7109375" customWidth="1"/>
    <col min="10260" max="10260" width="9.42578125" customWidth="1"/>
    <col min="10265" max="10265" width="9.7109375" customWidth="1"/>
    <col min="10266" max="10266" width="10.7109375" customWidth="1"/>
    <col min="10497" max="10497" width="3.5703125" customWidth="1"/>
    <col min="10498" max="10498" width="15.85546875" customWidth="1"/>
    <col min="10499" max="10499" width="1.5703125" customWidth="1"/>
    <col min="10501" max="10501" width="1.7109375" customWidth="1"/>
    <col min="10502" max="10503" width="11.28515625" customWidth="1"/>
    <col min="10504" max="10504" width="3.7109375" customWidth="1"/>
    <col min="10505" max="10505" width="0" hidden="1" customWidth="1"/>
    <col min="10506" max="10506" width="3.7109375" customWidth="1"/>
    <col min="10507" max="10507" width="0" hidden="1" customWidth="1"/>
    <col min="10508" max="10508" width="3.7109375" customWidth="1"/>
    <col min="10509" max="10509" width="0" hidden="1" customWidth="1"/>
    <col min="10510" max="10510" width="3.7109375" customWidth="1"/>
    <col min="10511" max="10511" width="0" hidden="1" customWidth="1"/>
    <col min="10512" max="10512" width="3.7109375" customWidth="1"/>
    <col min="10513" max="10513" width="0" hidden="1" customWidth="1"/>
    <col min="10515" max="10515" width="9.7109375" customWidth="1"/>
    <col min="10516" max="10516" width="9.42578125" customWidth="1"/>
    <col min="10521" max="10521" width="9.7109375" customWidth="1"/>
    <col min="10522" max="10522" width="10.7109375" customWidth="1"/>
    <col min="10753" max="10753" width="3.5703125" customWidth="1"/>
    <col min="10754" max="10754" width="15.85546875" customWidth="1"/>
    <col min="10755" max="10755" width="1.5703125" customWidth="1"/>
    <col min="10757" max="10757" width="1.7109375" customWidth="1"/>
    <col min="10758" max="10759" width="11.28515625" customWidth="1"/>
    <col min="10760" max="10760" width="3.7109375" customWidth="1"/>
    <col min="10761" max="10761" width="0" hidden="1" customWidth="1"/>
    <col min="10762" max="10762" width="3.7109375" customWidth="1"/>
    <col min="10763" max="10763" width="0" hidden="1" customWidth="1"/>
    <col min="10764" max="10764" width="3.7109375" customWidth="1"/>
    <col min="10765" max="10765" width="0" hidden="1" customWidth="1"/>
    <col min="10766" max="10766" width="3.7109375" customWidth="1"/>
    <col min="10767" max="10767" width="0" hidden="1" customWidth="1"/>
    <col min="10768" max="10768" width="3.7109375" customWidth="1"/>
    <col min="10769" max="10769" width="0" hidden="1" customWidth="1"/>
    <col min="10771" max="10771" width="9.7109375" customWidth="1"/>
    <col min="10772" max="10772" width="9.42578125" customWidth="1"/>
    <col min="10777" max="10777" width="9.7109375" customWidth="1"/>
    <col min="10778" max="10778" width="10.7109375" customWidth="1"/>
    <col min="11009" max="11009" width="3.5703125" customWidth="1"/>
    <col min="11010" max="11010" width="15.85546875" customWidth="1"/>
    <col min="11011" max="11011" width="1.5703125" customWidth="1"/>
    <col min="11013" max="11013" width="1.7109375" customWidth="1"/>
    <col min="11014" max="11015" width="11.28515625" customWidth="1"/>
    <col min="11016" max="11016" width="3.7109375" customWidth="1"/>
    <col min="11017" max="11017" width="0" hidden="1" customWidth="1"/>
    <col min="11018" max="11018" width="3.7109375" customWidth="1"/>
    <col min="11019" max="11019" width="0" hidden="1" customWidth="1"/>
    <col min="11020" max="11020" width="3.7109375" customWidth="1"/>
    <col min="11021" max="11021" width="0" hidden="1" customWidth="1"/>
    <col min="11022" max="11022" width="3.7109375" customWidth="1"/>
    <col min="11023" max="11023" width="0" hidden="1" customWidth="1"/>
    <col min="11024" max="11024" width="3.7109375" customWidth="1"/>
    <col min="11025" max="11025" width="0" hidden="1" customWidth="1"/>
    <col min="11027" max="11027" width="9.7109375" customWidth="1"/>
    <col min="11028" max="11028" width="9.42578125" customWidth="1"/>
    <col min="11033" max="11033" width="9.7109375" customWidth="1"/>
    <col min="11034" max="11034" width="10.7109375" customWidth="1"/>
    <col min="11265" max="11265" width="3.5703125" customWidth="1"/>
    <col min="11266" max="11266" width="15.85546875" customWidth="1"/>
    <col min="11267" max="11267" width="1.5703125" customWidth="1"/>
    <col min="11269" max="11269" width="1.7109375" customWidth="1"/>
    <col min="11270" max="11271" width="11.28515625" customWidth="1"/>
    <col min="11272" max="11272" width="3.7109375" customWidth="1"/>
    <col min="11273" max="11273" width="0" hidden="1" customWidth="1"/>
    <col min="11274" max="11274" width="3.7109375" customWidth="1"/>
    <col min="11275" max="11275" width="0" hidden="1" customWidth="1"/>
    <col min="11276" max="11276" width="3.7109375" customWidth="1"/>
    <col min="11277" max="11277" width="0" hidden="1" customWidth="1"/>
    <col min="11278" max="11278" width="3.7109375" customWidth="1"/>
    <col min="11279" max="11279" width="0" hidden="1" customWidth="1"/>
    <col min="11280" max="11280" width="3.7109375" customWidth="1"/>
    <col min="11281" max="11281" width="0" hidden="1" customWidth="1"/>
    <col min="11283" max="11283" width="9.7109375" customWidth="1"/>
    <col min="11284" max="11284" width="9.42578125" customWidth="1"/>
    <col min="11289" max="11289" width="9.7109375" customWidth="1"/>
    <col min="11290" max="11290" width="10.7109375" customWidth="1"/>
    <col min="11521" max="11521" width="3.5703125" customWidth="1"/>
    <col min="11522" max="11522" width="15.85546875" customWidth="1"/>
    <col min="11523" max="11523" width="1.5703125" customWidth="1"/>
    <col min="11525" max="11525" width="1.7109375" customWidth="1"/>
    <col min="11526" max="11527" width="11.28515625" customWidth="1"/>
    <col min="11528" max="11528" width="3.7109375" customWidth="1"/>
    <col min="11529" max="11529" width="0" hidden="1" customWidth="1"/>
    <col min="11530" max="11530" width="3.7109375" customWidth="1"/>
    <col min="11531" max="11531" width="0" hidden="1" customWidth="1"/>
    <col min="11532" max="11532" width="3.7109375" customWidth="1"/>
    <col min="11533" max="11533" width="0" hidden="1" customWidth="1"/>
    <col min="11534" max="11534" width="3.7109375" customWidth="1"/>
    <col min="11535" max="11535" width="0" hidden="1" customWidth="1"/>
    <col min="11536" max="11536" width="3.7109375" customWidth="1"/>
    <col min="11537" max="11537" width="0" hidden="1" customWidth="1"/>
    <col min="11539" max="11539" width="9.7109375" customWidth="1"/>
    <col min="11540" max="11540" width="9.42578125" customWidth="1"/>
    <col min="11545" max="11545" width="9.7109375" customWidth="1"/>
    <col min="11546" max="11546" width="10.7109375" customWidth="1"/>
    <col min="11777" max="11777" width="3.5703125" customWidth="1"/>
    <col min="11778" max="11778" width="15.85546875" customWidth="1"/>
    <col min="11779" max="11779" width="1.5703125" customWidth="1"/>
    <col min="11781" max="11781" width="1.7109375" customWidth="1"/>
    <col min="11782" max="11783" width="11.28515625" customWidth="1"/>
    <col min="11784" max="11784" width="3.7109375" customWidth="1"/>
    <col min="11785" max="11785" width="0" hidden="1" customWidth="1"/>
    <col min="11786" max="11786" width="3.7109375" customWidth="1"/>
    <col min="11787" max="11787" width="0" hidden="1" customWidth="1"/>
    <col min="11788" max="11788" width="3.7109375" customWidth="1"/>
    <col min="11789" max="11789" width="0" hidden="1" customWidth="1"/>
    <col min="11790" max="11790" width="3.7109375" customWidth="1"/>
    <col min="11791" max="11791" width="0" hidden="1" customWidth="1"/>
    <col min="11792" max="11792" width="3.7109375" customWidth="1"/>
    <col min="11793" max="11793" width="0" hidden="1" customWidth="1"/>
    <col min="11795" max="11795" width="9.7109375" customWidth="1"/>
    <col min="11796" max="11796" width="9.42578125" customWidth="1"/>
    <col min="11801" max="11801" width="9.7109375" customWidth="1"/>
    <col min="11802" max="11802" width="10.7109375" customWidth="1"/>
    <col min="12033" max="12033" width="3.5703125" customWidth="1"/>
    <col min="12034" max="12034" width="15.85546875" customWidth="1"/>
    <col min="12035" max="12035" width="1.5703125" customWidth="1"/>
    <col min="12037" max="12037" width="1.7109375" customWidth="1"/>
    <col min="12038" max="12039" width="11.28515625" customWidth="1"/>
    <col min="12040" max="12040" width="3.7109375" customWidth="1"/>
    <col min="12041" max="12041" width="0" hidden="1" customWidth="1"/>
    <col min="12042" max="12042" width="3.7109375" customWidth="1"/>
    <col min="12043" max="12043" width="0" hidden="1" customWidth="1"/>
    <col min="12044" max="12044" width="3.7109375" customWidth="1"/>
    <col min="12045" max="12045" width="0" hidden="1" customWidth="1"/>
    <col min="12046" max="12046" width="3.7109375" customWidth="1"/>
    <col min="12047" max="12047" width="0" hidden="1" customWidth="1"/>
    <col min="12048" max="12048" width="3.7109375" customWidth="1"/>
    <col min="12049" max="12049" width="0" hidden="1" customWidth="1"/>
    <col min="12051" max="12051" width="9.7109375" customWidth="1"/>
    <col min="12052" max="12052" width="9.42578125" customWidth="1"/>
    <col min="12057" max="12057" width="9.7109375" customWidth="1"/>
    <col min="12058" max="12058" width="10.7109375" customWidth="1"/>
    <col min="12289" max="12289" width="3.5703125" customWidth="1"/>
    <col min="12290" max="12290" width="15.85546875" customWidth="1"/>
    <col min="12291" max="12291" width="1.5703125" customWidth="1"/>
    <col min="12293" max="12293" width="1.7109375" customWidth="1"/>
    <col min="12294" max="12295" width="11.28515625" customWidth="1"/>
    <col min="12296" max="12296" width="3.7109375" customWidth="1"/>
    <col min="12297" max="12297" width="0" hidden="1" customWidth="1"/>
    <col min="12298" max="12298" width="3.7109375" customWidth="1"/>
    <col min="12299" max="12299" width="0" hidden="1" customWidth="1"/>
    <col min="12300" max="12300" width="3.7109375" customWidth="1"/>
    <col min="12301" max="12301" width="0" hidden="1" customWidth="1"/>
    <col min="12302" max="12302" width="3.7109375" customWidth="1"/>
    <col min="12303" max="12303" width="0" hidden="1" customWidth="1"/>
    <col min="12304" max="12304" width="3.7109375" customWidth="1"/>
    <col min="12305" max="12305" width="0" hidden="1" customWidth="1"/>
    <col min="12307" max="12307" width="9.7109375" customWidth="1"/>
    <col min="12308" max="12308" width="9.42578125" customWidth="1"/>
    <col min="12313" max="12313" width="9.7109375" customWidth="1"/>
    <col min="12314" max="12314" width="10.7109375" customWidth="1"/>
    <col min="12545" max="12545" width="3.5703125" customWidth="1"/>
    <col min="12546" max="12546" width="15.85546875" customWidth="1"/>
    <col min="12547" max="12547" width="1.5703125" customWidth="1"/>
    <col min="12549" max="12549" width="1.7109375" customWidth="1"/>
    <col min="12550" max="12551" width="11.28515625" customWidth="1"/>
    <col min="12552" max="12552" width="3.7109375" customWidth="1"/>
    <col min="12553" max="12553" width="0" hidden="1" customWidth="1"/>
    <col min="12554" max="12554" width="3.7109375" customWidth="1"/>
    <col min="12555" max="12555" width="0" hidden="1" customWidth="1"/>
    <col min="12556" max="12556" width="3.7109375" customWidth="1"/>
    <col min="12557" max="12557" width="0" hidden="1" customWidth="1"/>
    <col min="12558" max="12558" width="3.7109375" customWidth="1"/>
    <col min="12559" max="12559" width="0" hidden="1" customWidth="1"/>
    <col min="12560" max="12560" width="3.7109375" customWidth="1"/>
    <col min="12561" max="12561" width="0" hidden="1" customWidth="1"/>
    <col min="12563" max="12563" width="9.7109375" customWidth="1"/>
    <col min="12564" max="12564" width="9.42578125" customWidth="1"/>
    <col min="12569" max="12569" width="9.7109375" customWidth="1"/>
    <col min="12570" max="12570" width="10.7109375" customWidth="1"/>
    <col min="12801" max="12801" width="3.5703125" customWidth="1"/>
    <col min="12802" max="12802" width="15.85546875" customWidth="1"/>
    <col min="12803" max="12803" width="1.5703125" customWidth="1"/>
    <col min="12805" max="12805" width="1.7109375" customWidth="1"/>
    <col min="12806" max="12807" width="11.28515625" customWidth="1"/>
    <col min="12808" max="12808" width="3.7109375" customWidth="1"/>
    <col min="12809" max="12809" width="0" hidden="1" customWidth="1"/>
    <col min="12810" max="12810" width="3.7109375" customWidth="1"/>
    <col min="12811" max="12811" width="0" hidden="1" customWidth="1"/>
    <col min="12812" max="12812" width="3.7109375" customWidth="1"/>
    <col min="12813" max="12813" width="0" hidden="1" customWidth="1"/>
    <col min="12814" max="12814" width="3.7109375" customWidth="1"/>
    <col min="12815" max="12815" width="0" hidden="1" customWidth="1"/>
    <col min="12816" max="12816" width="3.7109375" customWidth="1"/>
    <col min="12817" max="12817" width="0" hidden="1" customWidth="1"/>
    <col min="12819" max="12819" width="9.7109375" customWidth="1"/>
    <col min="12820" max="12820" width="9.42578125" customWidth="1"/>
    <col min="12825" max="12825" width="9.7109375" customWidth="1"/>
    <col min="12826" max="12826" width="10.7109375" customWidth="1"/>
    <col min="13057" max="13057" width="3.5703125" customWidth="1"/>
    <col min="13058" max="13058" width="15.85546875" customWidth="1"/>
    <col min="13059" max="13059" width="1.5703125" customWidth="1"/>
    <col min="13061" max="13061" width="1.7109375" customWidth="1"/>
    <col min="13062" max="13063" width="11.28515625" customWidth="1"/>
    <col min="13064" max="13064" width="3.7109375" customWidth="1"/>
    <col min="13065" max="13065" width="0" hidden="1" customWidth="1"/>
    <col min="13066" max="13066" width="3.7109375" customWidth="1"/>
    <col min="13067" max="13067" width="0" hidden="1" customWidth="1"/>
    <col min="13068" max="13068" width="3.7109375" customWidth="1"/>
    <col min="13069" max="13069" width="0" hidden="1" customWidth="1"/>
    <col min="13070" max="13070" width="3.7109375" customWidth="1"/>
    <col min="13071" max="13071" width="0" hidden="1" customWidth="1"/>
    <col min="13072" max="13072" width="3.7109375" customWidth="1"/>
    <col min="13073" max="13073" width="0" hidden="1" customWidth="1"/>
    <col min="13075" max="13075" width="9.7109375" customWidth="1"/>
    <col min="13076" max="13076" width="9.42578125" customWidth="1"/>
    <col min="13081" max="13081" width="9.7109375" customWidth="1"/>
    <col min="13082" max="13082" width="10.7109375" customWidth="1"/>
    <col min="13313" max="13313" width="3.5703125" customWidth="1"/>
    <col min="13314" max="13314" width="15.85546875" customWidth="1"/>
    <col min="13315" max="13315" width="1.5703125" customWidth="1"/>
    <col min="13317" max="13317" width="1.7109375" customWidth="1"/>
    <col min="13318" max="13319" width="11.28515625" customWidth="1"/>
    <col min="13320" max="13320" width="3.7109375" customWidth="1"/>
    <col min="13321" max="13321" width="0" hidden="1" customWidth="1"/>
    <col min="13322" max="13322" width="3.7109375" customWidth="1"/>
    <col min="13323" max="13323" width="0" hidden="1" customWidth="1"/>
    <col min="13324" max="13324" width="3.7109375" customWidth="1"/>
    <col min="13325" max="13325" width="0" hidden="1" customWidth="1"/>
    <col min="13326" max="13326" width="3.7109375" customWidth="1"/>
    <col min="13327" max="13327" width="0" hidden="1" customWidth="1"/>
    <col min="13328" max="13328" width="3.7109375" customWidth="1"/>
    <col min="13329" max="13329" width="0" hidden="1" customWidth="1"/>
    <col min="13331" max="13331" width="9.7109375" customWidth="1"/>
    <col min="13332" max="13332" width="9.42578125" customWidth="1"/>
    <col min="13337" max="13337" width="9.7109375" customWidth="1"/>
    <col min="13338" max="13338" width="10.7109375" customWidth="1"/>
    <col min="13569" max="13569" width="3.5703125" customWidth="1"/>
    <col min="13570" max="13570" width="15.85546875" customWidth="1"/>
    <col min="13571" max="13571" width="1.5703125" customWidth="1"/>
    <col min="13573" max="13573" width="1.7109375" customWidth="1"/>
    <col min="13574" max="13575" width="11.28515625" customWidth="1"/>
    <col min="13576" max="13576" width="3.7109375" customWidth="1"/>
    <col min="13577" max="13577" width="0" hidden="1" customWidth="1"/>
    <col min="13578" max="13578" width="3.7109375" customWidth="1"/>
    <col min="13579" max="13579" width="0" hidden="1" customWidth="1"/>
    <col min="13580" max="13580" width="3.7109375" customWidth="1"/>
    <col min="13581" max="13581" width="0" hidden="1" customWidth="1"/>
    <col min="13582" max="13582" width="3.7109375" customWidth="1"/>
    <col min="13583" max="13583" width="0" hidden="1" customWidth="1"/>
    <col min="13584" max="13584" width="3.7109375" customWidth="1"/>
    <col min="13585" max="13585" width="0" hidden="1" customWidth="1"/>
    <col min="13587" max="13587" width="9.7109375" customWidth="1"/>
    <col min="13588" max="13588" width="9.42578125" customWidth="1"/>
    <col min="13593" max="13593" width="9.7109375" customWidth="1"/>
    <col min="13594" max="13594" width="10.7109375" customWidth="1"/>
    <col min="13825" max="13825" width="3.5703125" customWidth="1"/>
    <col min="13826" max="13826" width="15.85546875" customWidth="1"/>
    <col min="13827" max="13827" width="1.5703125" customWidth="1"/>
    <col min="13829" max="13829" width="1.7109375" customWidth="1"/>
    <col min="13830" max="13831" width="11.28515625" customWidth="1"/>
    <col min="13832" max="13832" width="3.7109375" customWidth="1"/>
    <col min="13833" max="13833" width="0" hidden="1" customWidth="1"/>
    <col min="13834" max="13834" width="3.7109375" customWidth="1"/>
    <col min="13835" max="13835" width="0" hidden="1" customWidth="1"/>
    <col min="13836" max="13836" width="3.7109375" customWidth="1"/>
    <col min="13837" max="13837" width="0" hidden="1" customWidth="1"/>
    <col min="13838" max="13838" width="3.7109375" customWidth="1"/>
    <col min="13839" max="13839" width="0" hidden="1" customWidth="1"/>
    <col min="13840" max="13840" width="3.7109375" customWidth="1"/>
    <col min="13841" max="13841" width="0" hidden="1" customWidth="1"/>
    <col min="13843" max="13843" width="9.7109375" customWidth="1"/>
    <col min="13844" max="13844" width="9.42578125" customWidth="1"/>
    <col min="13849" max="13849" width="9.7109375" customWidth="1"/>
    <col min="13850" max="13850" width="10.7109375" customWidth="1"/>
    <col min="14081" max="14081" width="3.5703125" customWidth="1"/>
    <col min="14082" max="14082" width="15.85546875" customWidth="1"/>
    <col min="14083" max="14083" width="1.5703125" customWidth="1"/>
    <col min="14085" max="14085" width="1.7109375" customWidth="1"/>
    <col min="14086" max="14087" width="11.28515625" customWidth="1"/>
    <col min="14088" max="14088" width="3.7109375" customWidth="1"/>
    <col min="14089" max="14089" width="0" hidden="1" customWidth="1"/>
    <col min="14090" max="14090" width="3.7109375" customWidth="1"/>
    <col min="14091" max="14091" width="0" hidden="1" customWidth="1"/>
    <col min="14092" max="14092" width="3.7109375" customWidth="1"/>
    <col min="14093" max="14093" width="0" hidden="1" customWidth="1"/>
    <col min="14094" max="14094" width="3.7109375" customWidth="1"/>
    <col min="14095" max="14095" width="0" hidden="1" customWidth="1"/>
    <col min="14096" max="14096" width="3.7109375" customWidth="1"/>
    <col min="14097" max="14097" width="0" hidden="1" customWidth="1"/>
    <col min="14099" max="14099" width="9.7109375" customWidth="1"/>
    <col min="14100" max="14100" width="9.42578125" customWidth="1"/>
    <col min="14105" max="14105" width="9.7109375" customWidth="1"/>
    <col min="14106" max="14106" width="10.7109375" customWidth="1"/>
    <col min="14337" max="14337" width="3.5703125" customWidth="1"/>
    <col min="14338" max="14338" width="15.85546875" customWidth="1"/>
    <col min="14339" max="14339" width="1.5703125" customWidth="1"/>
    <col min="14341" max="14341" width="1.7109375" customWidth="1"/>
    <col min="14342" max="14343" width="11.28515625" customWidth="1"/>
    <col min="14344" max="14344" width="3.7109375" customWidth="1"/>
    <col min="14345" max="14345" width="0" hidden="1" customWidth="1"/>
    <col min="14346" max="14346" width="3.7109375" customWidth="1"/>
    <col min="14347" max="14347" width="0" hidden="1" customWidth="1"/>
    <col min="14348" max="14348" width="3.7109375" customWidth="1"/>
    <col min="14349" max="14349" width="0" hidden="1" customWidth="1"/>
    <col min="14350" max="14350" width="3.7109375" customWidth="1"/>
    <col min="14351" max="14351" width="0" hidden="1" customWidth="1"/>
    <col min="14352" max="14352" width="3.7109375" customWidth="1"/>
    <col min="14353" max="14353" width="0" hidden="1" customWidth="1"/>
    <col min="14355" max="14355" width="9.7109375" customWidth="1"/>
    <col min="14356" max="14356" width="9.42578125" customWidth="1"/>
    <col min="14361" max="14361" width="9.7109375" customWidth="1"/>
    <col min="14362" max="14362" width="10.7109375" customWidth="1"/>
    <col min="14593" max="14593" width="3.5703125" customWidth="1"/>
    <col min="14594" max="14594" width="15.85546875" customWidth="1"/>
    <col min="14595" max="14595" width="1.5703125" customWidth="1"/>
    <col min="14597" max="14597" width="1.7109375" customWidth="1"/>
    <col min="14598" max="14599" width="11.28515625" customWidth="1"/>
    <col min="14600" max="14600" width="3.7109375" customWidth="1"/>
    <col min="14601" max="14601" width="0" hidden="1" customWidth="1"/>
    <col min="14602" max="14602" width="3.7109375" customWidth="1"/>
    <col min="14603" max="14603" width="0" hidden="1" customWidth="1"/>
    <col min="14604" max="14604" width="3.7109375" customWidth="1"/>
    <col min="14605" max="14605" width="0" hidden="1" customWidth="1"/>
    <col min="14606" max="14606" width="3.7109375" customWidth="1"/>
    <col min="14607" max="14607" width="0" hidden="1" customWidth="1"/>
    <col min="14608" max="14608" width="3.7109375" customWidth="1"/>
    <col min="14609" max="14609" width="0" hidden="1" customWidth="1"/>
    <col min="14611" max="14611" width="9.7109375" customWidth="1"/>
    <col min="14612" max="14612" width="9.42578125" customWidth="1"/>
    <col min="14617" max="14617" width="9.7109375" customWidth="1"/>
    <col min="14618" max="14618" width="10.7109375" customWidth="1"/>
    <col min="14849" max="14849" width="3.5703125" customWidth="1"/>
    <col min="14850" max="14850" width="15.85546875" customWidth="1"/>
    <col min="14851" max="14851" width="1.5703125" customWidth="1"/>
    <col min="14853" max="14853" width="1.7109375" customWidth="1"/>
    <col min="14854" max="14855" width="11.28515625" customWidth="1"/>
    <col min="14856" max="14856" width="3.7109375" customWidth="1"/>
    <col min="14857" max="14857" width="0" hidden="1" customWidth="1"/>
    <col min="14858" max="14858" width="3.7109375" customWidth="1"/>
    <col min="14859" max="14859" width="0" hidden="1" customWidth="1"/>
    <col min="14860" max="14860" width="3.7109375" customWidth="1"/>
    <col min="14861" max="14861" width="0" hidden="1" customWidth="1"/>
    <col min="14862" max="14862" width="3.7109375" customWidth="1"/>
    <col min="14863" max="14863" width="0" hidden="1" customWidth="1"/>
    <col min="14864" max="14864" width="3.7109375" customWidth="1"/>
    <col min="14865" max="14865" width="0" hidden="1" customWidth="1"/>
    <col min="14867" max="14867" width="9.7109375" customWidth="1"/>
    <col min="14868" max="14868" width="9.42578125" customWidth="1"/>
    <col min="14873" max="14873" width="9.7109375" customWidth="1"/>
    <col min="14874" max="14874" width="10.7109375" customWidth="1"/>
    <col min="15105" max="15105" width="3.5703125" customWidth="1"/>
    <col min="15106" max="15106" width="15.85546875" customWidth="1"/>
    <col min="15107" max="15107" width="1.5703125" customWidth="1"/>
    <col min="15109" max="15109" width="1.7109375" customWidth="1"/>
    <col min="15110" max="15111" width="11.28515625" customWidth="1"/>
    <col min="15112" max="15112" width="3.7109375" customWidth="1"/>
    <col min="15113" max="15113" width="0" hidden="1" customWidth="1"/>
    <col min="15114" max="15114" width="3.7109375" customWidth="1"/>
    <col min="15115" max="15115" width="0" hidden="1" customWidth="1"/>
    <col min="15116" max="15116" width="3.7109375" customWidth="1"/>
    <col min="15117" max="15117" width="0" hidden="1" customWidth="1"/>
    <col min="15118" max="15118" width="3.7109375" customWidth="1"/>
    <col min="15119" max="15119" width="0" hidden="1" customWidth="1"/>
    <col min="15120" max="15120" width="3.7109375" customWidth="1"/>
    <col min="15121" max="15121" width="0" hidden="1" customWidth="1"/>
    <col min="15123" max="15123" width="9.7109375" customWidth="1"/>
    <col min="15124" max="15124" width="9.42578125" customWidth="1"/>
    <col min="15129" max="15129" width="9.7109375" customWidth="1"/>
    <col min="15130" max="15130" width="10.7109375" customWidth="1"/>
    <col min="15361" max="15361" width="3.5703125" customWidth="1"/>
    <col min="15362" max="15362" width="15.85546875" customWidth="1"/>
    <col min="15363" max="15363" width="1.5703125" customWidth="1"/>
    <col min="15365" max="15365" width="1.7109375" customWidth="1"/>
    <col min="15366" max="15367" width="11.28515625" customWidth="1"/>
    <col min="15368" max="15368" width="3.7109375" customWidth="1"/>
    <col min="15369" max="15369" width="0" hidden="1" customWidth="1"/>
    <col min="15370" max="15370" width="3.7109375" customWidth="1"/>
    <col min="15371" max="15371" width="0" hidden="1" customWidth="1"/>
    <col min="15372" max="15372" width="3.7109375" customWidth="1"/>
    <col min="15373" max="15373" width="0" hidden="1" customWidth="1"/>
    <col min="15374" max="15374" width="3.7109375" customWidth="1"/>
    <col min="15375" max="15375" width="0" hidden="1" customWidth="1"/>
    <col min="15376" max="15376" width="3.7109375" customWidth="1"/>
    <col min="15377" max="15377" width="0" hidden="1" customWidth="1"/>
    <col min="15379" max="15379" width="9.7109375" customWidth="1"/>
    <col min="15380" max="15380" width="9.42578125" customWidth="1"/>
    <col min="15385" max="15385" width="9.7109375" customWidth="1"/>
    <col min="15386" max="15386" width="10.7109375" customWidth="1"/>
    <col min="15617" max="15617" width="3.5703125" customWidth="1"/>
    <col min="15618" max="15618" width="15.85546875" customWidth="1"/>
    <col min="15619" max="15619" width="1.5703125" customWidth="1"/>
    <col min="15621" max="15621" width="1.7109375" customWidth="1"/>
    <col min="15622" max="15623" width="11.28515625" customWidth="1"/>
    <col min="15624" max="15624" width="3.7109375" customWidth="1"/>
    <col min="15625" max="15625" width="0" hidden="1" customWidth="1"/>
    <col min="15626" max="15626" width="3.7109375" customWidth="1"/>
    <col min="15627" max="15627" width="0" hidden="1" customWidth="1"/>
    <col min="15628" max="15628" width="3.7109375" customWidth="1"/>
    <col min="15629" max="15629" width="0" hidden="1" customWidth="1"/>
    <col min="15630" max="15630" width="3.7109375" customWidth="1"/>
    <col min="15631" max="15631" width="0" hidden="1" customWidth="1"/>
    <col min="15632" max="15632" width="3.7109375" customWidth="1"/>
    <col min="15633" max="15633" width="0" hidden="1" customWidth="1"/>
    <col min="15635" max="15635" width="9.7109375" customWidth="1"/>
    <col min="15636" max="15636" width="9.42578125" customWidth="1"/>
    <col min="15641" max="15641" width="9.7109375" customWidth="1"/>
    <col min="15642" max="15642" width="10.7109375" customWidth="1"/>
    <col min="15873" max="15873" width="3.5703125" customWidth="1"/>
    <col min="15874" max="15874" width="15.85546875" customWidth="1"/>
    <col min="15875" max="15875" width="1.5703125" customWidth="1"/>
    <col min="15877" max="15877" width="1.7109375" customWidth="1"/>
    <col min="15878" max="15879" width="11.28515625" customWidth="1"/>
    <col min="15880" max="15880" width="3.7109375" customWidth="1"/>
    <col min="15881" max="15881" width="0" hidden="1" customWidth="1"/>
    <col min="15882" max="15882" width="3.7109375" customWidth="1"/>
    <col min="15883" max="15883" width="0" hidden="1" customWidth="1"/>
    <col min="15884" max="15884" width="3.7109375" customWidth="1"/>
    <col min="15885" max="15885" width="0" hidden="1" customWidth="1"/>
    <col min="15886" max="15886" width="3.7109375" customWidth="1"/>
    <col min="15887" max="15887" width="0" hidden="1" customWidth="1"/>
    <col min="15888" max="15888" width="3.7109375" customWidth="1"/>
    <col min="15889" max="15889" width="0" hidden="1" customWidth="1"/>
    <col min="15891" max="15891" width="9.7109375" customWidth="1"/>
    <col min="15892" max="15892" width="9.42578125" customWidth="1"/>
    <col min="15897" max="15897" width="9.7109375" customWidth="1"/>
    <col min="15898" max="15898" width="10.7109375" customWidth="1"/>
    <col min="16129" max="16129" width="3.5703125" customWidth="1"/>
    <col min="16130" max="16130" width="15.85546875" customWidth="1"/>
    <col min="16131" max="16131" width="1.5703125" customWidth="1"/>
    <col min="16133" max="16133" width="1.7109375" customWidth="1"/>
    <col min="16134" max="16135" width="11.28515625" customWidth="1"/>
    <col min="16136" max="16136" width="3.7109375" customWidth="1"/>
    <col min="16137" max="16137" width="0" hidden="1" customWidth="1"/>
    <col min="16138" max="16138" width="3.7109375" customWidth="1"/>
    <col min="16139" max="16139" width="0" hidden="1" customWidth="1"/>
    <col min="16140" max="16140" width="3.7109375" customWidth="1"/>
    <col min="16141" max="16141" width="0" hidden="1" customWidth="1"/>
    <col min="16142" max="16142" width="3.7109375" customWidth="1"/>
    <col min="16143" max="16143" width="0" hidden="1" customWidth="1"/>
    <col min="16144" max="16144" width="3.7109375" customWidth="1"/>
    <col min="16145" max="16145" width="0" hidden="1" customWidth="1"/>
    <col min="16147" max="16147" width="9.7109375" customWidth="1"/>
    <col min="16148" max="16148" width="9.42578125" customWidth="1"/>
    <col min="16153" max="16153" width="9.7109375" customWidth="1"/>
    <col min="16154" max="16154" width="10.7109375" customWidth="1"/>
  </cols>
  <sheetData>
    <row r="1" spans="1:28" ht="18" x14ac:dyDescent="0.25">
      <c r="A1" s="1387" t="s">
        <v>92</v>
      </c>
      <c r="B1" s="1387"/>
      <c r="C1" s="1387"/>
      <c r="D1" s="1387"/>
      <c r="E1" s="1387"/>
      <c r="F1" s="1387"/>
      <c r="G1" s="1387"/>
      <c r="H1" s="1387"/>
      <c r="I1" s="1387"/>
      <c r="J1" s="1387"/>
      <c r="K1" s="1387"/>
      <c r="L1" s="1387"/>
      <c r="M1" s="1387"/>
      <c r="N1" s="1387"/>
      <c r="O1" s="1387"/>
      <c r="P1" s="1387"/>
      <c r="Q1" s="1387"/>
      <c r="R1" s="1387"/>
      <c r="S1" s="1387"/>
      <c r="T1" s="1387"/>
      <c r="U1" s="1387"/>
      <c r="V1" s="1387"/>
      <c r="W1" s="1387"/>
      <c r="X1" s="1387"/>
      <c r="Y1" s="1387"/>
      <c r="Z1" s="1387"/>
      <c r="AA1" s="493"/>
      <c r="AB1" s="493"/>
    </row>
    <row r="2" spans="1:28" x14ac:dyDescent="0.25">
      <c r="A2" s="493"/>
      <c r="B2" s="493"/>
      <c r="C2" s="493"/>
      <c r="D2" s="493"/>
      <c r="E2" s="493"/>
      <c r="F2" s="493"/>
      <c r="G2" s="493"/>
      <c r="H2" s="493"/>
      <c r="I2" s="493"/>
      <c r="J2" s="493"/>
      <c r="K2" s="493"/>
      <c r="L2" s="493"/>
      <c r="M2" s="493"/>
      <c r="N2" s="493"/>
      <c r="O2" s="493"/>
      <c r="P2" s="493"/>
      <c r="Q2" s="493"/>
      <c r="R2" s="493"/>
      <c r="S2" s="493"/>
      <c r="T2" s="493"/>
      <c r="U2" s="493"/>
      <c r="V2" s="493"/>
      <c r="W2" s="493"/>
      <c r="X2" s="493"/>
      <c r="Y2" s="493"/>
      <c r="Z2" s="493"/>
      <c r="AA2" s="493"/>
      <c r="AB2" s="493"/>
    </row>
    <row r="3" spans="1:28" x14ac:dyDescent="0.25">
      <c r="A3" s="493"/>
      <c r="B3" s="493"/>
      <c r="C3" s="493"/>
      <c r="D3" s="493"/>
      <c r="E3" s="493"/>
      <c r="F3" s="493"/>
      <c r="G3" s="493"/>
      <c r="H3" s="493"/>
      <c r="I3" s="493"/>
      <c r="J3" s="493"/>
      <c r="K3" s="493"/>
      <c r="L3" s="493"/>
      <c r="M3" s="493"/>
      <c r="N3" s="493"/>
      <c r="O3" s="493"/>
      <c r="P3" s="493"/>
      <c r="Q3" s="493"/>
      <c r="R3" s="493"/>
      <c r="S3" s="954"/>
      <c r="T3" s="493"/>
      <c r="U3" s="1388"/>
      <c r="V3" s="1388"/>
      <c r="W3" s="1388"/>
      <c r="X3" s="493"/>
      <c r="Y3" s="493"/>
      <c r="Z3" s="493"/>
      <c r="AA3" s="493"/>
      <c r="AB3" s="493"/>
    </row>
    <row r="4" spans="1:28" x14ac:dyDescent="0.25">
      <c r="A4" s="493"/>
      <c r="B4" s="493"/>
      <c r="C4" s="493"/>
      <c r="D4" s="493"/>
      <c r="E4" s="493"/>
      <c r="F4" s="493"/>
      <c r="G4" s="493"/>
      <c r="H4" s="493"/>
      <c r="I4" s="493"/>
      <c r="J4" s="493"/>
      <c r="K4" s="493"/>
      <c r="L4" s="493"/>
      <c r="M4" s="493"/>
      <c r="N4" s="493"/>
      <c r="O4" s="493"/>
      <c r="P4" s="493"/>
      <c r="Q4" s="493"/>
      <c r="R4" s="493"/>
      <c r="S4" s="955"/>
      <c r="T4" s="956"/>
      <c r="U4" s="956"/>
      <c r="V4" s="493"/>
      <c r="W4" s="1388"/>
      <c r="X4" s="1388"/>
      <c r="Y4" s="1388"/>
      <c r="Z4" s="493"/>
      <c r="AA4" s="493"/>
      <c r="AB4" s="493"/>
    </row>
    <row r="5" spans="1:28" ht="15.75" thickBot="1" x14ac:dyDescent="0.3">
      <c r="A5" s="493"/>
      <c r="B5" s="957" t="s">
        <v>1</v>
      </c>
      <c r="C5" s="1389" t="str">
        <f>IF('Capacity Plan'!$F$3="","",'Capacity Plan'!$F$3)</f>
        <v/>
      </c>
      <c r="D5" s="1389"/>
      <c r="E5" s="1389"/>
      <c r="F5" s="1389"/>
      <c r="G5" s="1389"/>
      <c r="H5" s="953"/>
      <c r="I5" s="102"/>
      <c r="J5" s="953"/>
      <c r="K5" s="953"/>
      <c r="L5" s="953"/>
      <c r="M5" s="953"/>
      <c r="N5" s="953"/>
      <c r="O5" s="953"/>
      <c r="P5" s="953"/>
      <c r="Q5" s="493"/>
      <c r="R5" s="493"/>
      <c r="S5" s="954"/>
      <c r="T5" s="953"/>
      <c r="U5" s="953"/>
      <c r="V5" s="493"/>
      <c r="W5" s="957" t="s">
        <v>93</v>
      </c>
      <c r="X5" s="1390"/>
      <c r="Y5" s="1390"/>
      <c r="Z5" s="1390"/>
      <c r="AA5" s="493"/>
      <c r="AB5" s="493"/>
    </row>
    <row r="6" spans="1:28" ht="15.75" thickBot="1" x14ac:dyDescent="0.3">
      <c r="A6" s="493"/>
      <c r="B6" s="957" t="s">
        <v>94</v>
      </c>
      <c r="C6" s="1385" t="str">
        <f>IF('Capacity Plan'!$D$50="","",'Capacity Plan'!$D$50)</f>
        <v/>
      </c>
      <c r="D6" s="1385"/>
      <c r="E6" s="1385"/>
      <c r="F6" s="1385"/>
      <c r="G6" s="1385"/>
      <c r="H6" s="953"/>
      <c r="I6" s="102"/>
      <c r="J6" s="953"/>
      <c r="K6" s="953"/>
      <c r="L6" s="953"/>
      <c r="M6" s="953"/>
      <c r="N6" s="953"/>
      <c r="O6" s="953"/>
      <c r="P6" s="953"/>
      <c r="Q6" s="953"/>
      <c r="R6" s="954"/>
      <c r="S6" s="493"/>
      <c r="T6" s="493"/>
      <c r="U6" s="493"/>
      <c r="V6" s="953"/>
      <c r="W6" s="953"/>
      <c r="X6" s="1386"/>
      <c r="Y6" s="1386"/>
      <c r="Z6" s="1386"/>
      <c r="AA6" s="953"/>
      <c r="AB6" s="953"/>
    </row>
    <row r="7" spans="1:28" ht="15.75" thickBot="1" x14ac:dyDescent="0.3">
      <c r="A7" s="493"/>
      <c r="B7" s="957" t="s">
        <v>95</v>
      </c>
      <c r="C7" s="1402" t="str">
        <f>IF('Capacity Plan'!$Q$3="","",'Capacity Plan'!$Q$3)</f>
        <v/>
      </c>
      <c r="D7" s="1402"/>
      <c r="E7" s="1402"/>
      <c r="F7" s="1402"/>
      <c r="G7" s="1402"/>
      <c r="H7" s="953"/>
      <c r="I7" s="102"/>
      <c r="J7" s="953"/>
      <c r="K7" s="953"/>
      <c r="L7" s="953"/>
      <c r="M7" s="953"/>
      <c r="N7" s="953"/>
      <c r="O7" s="953"/>
      <c r="P7" s="953"/>
      <c r="Q7" s="493"/>
      <c r="R7" s="493"/>
      <c r="S7" s="493"/>
      <c r="T7" s="493"/>
      <c r="U7" s="493"/>
      <c r="V7" s="493"/>
      <c r="W7" s="953"/>
      <c r="X7" s="1386"/>
      <c r="Y7" s="1386"/>
      <c r="Z7" s="1386"/>
      <c r="AA7" s="493"/>
      <c r="AB7" s="493"/>
    </row>
    <row r="8" spans="1:28" x14ac:dyDescent="0.25">
      <c r="A8" s="493"/>
      <c r="B8" s="493"/>
      <c r="C8" s="493"/>
      <c r="D8" s="493"/>
      <c r="E8" s="493"/>
      <c r="F8" s="954"/>
      <c r="G8" s="493"/>
      <c r="H8" s="493"/>
      <c r="I8" s="493"/>
      <c r="J8" s="493"/>
      <c r="K8" s="493"/>
      <c r="L8" s="493"/>
      <c r="M8" s="493"/>
      <c r="N8" s="493"/>
      <c r="O8" s="493"/>
      <c r="P8" s="493"/>
      <c r="Q8" s="493"/>
      <c r="R8" s="493"/>
      <c r="S8" s="493"/>
      <c r="T8" s="493"/>
      <c r="U8" s="493"/>
      <c r="V8" s="493"/>
      <c r="W8" s="493"/>
      <c r="X8" s="493"/>
      <c r="Y8" s="493"/>
      <c r="Z8" s="493"/>
      <c r="AA8" s="493"/>
      <c r="AB8" s="493"/>
    </row>
    <row r="9" spans="1:28" x14ac:dyDescent="0.25">
      <c r="A9" s="493"/>
      <c r="B9" s="493"/>
      <c r="C9" s="493"/>
      <c r="D9" s="493"/>
      <c r="E9" s="493"/>
      <c r="F9" s="960"/>
      <c r="G9" s="954"/>
      <c r="H9" s="954"/>
      <c r="I9" s="954"/>
      <c r="J9" s="954"/>
      <c r="K9" s="954"/>
      <c r="L9" s="954"/>
      <c r="M9" s="954"/>
      <c r="N9" s="954"/>
      <c r="O9" s="954"/>
      <c r="P9" s="954"/>
      <c r="Q9" s="954"/>
      <c r="R9" s="968" t="s">
        <v>96</v>
      </c>
      <c r="S9" s="968" t="s">
        <v>97</v>
      </c>
      <c r="T9" s="968" t="s">
        <v>98</v>
      </c>
      <c r="U9" s="493"/>
      <c r="V9" s="1404" t="s">
        <v>99</v>
      </c>
      <c r="W9" s="1404"/>
      <c r="X9" s="1404"/>
      <c r="Y9" s="1404"/>
      <c r="Z9" s="1404"/>
      <c r="AA9" s="986"/>
      <c r="AB9" s="986"/>
    </row>
    <row r="10" spans="1:28" ht="13.5" customHeight="1" x14ac:dyDescent="0.25">
      <c r="A10" s="493"/>
      <c r="B10" s="1412" t="s">
        <v>291</v>
      </c>
      <c r="C10" s="493"/>
      <c r="D10" s="493"/>
      <c r="E10" s="493"/>
      <c r="F10" s="954"/>
      <c r="G10" s="493"/>
      <c r="H10" s="960"/>
      <c r="I10" s="960"/>
      <c r="J10" s="1406" t="s">
        <v>100</v>
      </c>
      <c r="K10" s="1407"/>
      <c r="L10" s="1407"/>
      <c r="M10" s="1407"/>
      <c r="N10" s="1407"/>
      <c r="O10" s="1407"/>
      <c r="P10" s="1408"/>
      <c r="Q10" s="960"/>
      <c r="R10" s="969" t="str">
        <f>IFERROR(IF(F15="","",'Capacity Plan'!L50/'Capacity Plan'!M50),"")</f>
        <v/>
      </c>
      <c r="S10" s="970" t="str">
        <f>IFERROR(IF(F15="","",3600/S11),"")</f>
        <v/>
      </c>
      <c r="T10" s="971" t="str">
        <f>IFERROR(IF(F15="","",R10-S10),"")</f>
        <v/>
      </c>
      <c r="U10" s="493"/>
      <c r="V10" s="1405"/>
      <c r="W10" s="1405"/>
      <c r="X10" s="1405"/>
      <c r="Y10" s="1405"/>
      <c r="Z10" s="1405"/>
      <c r="AA10" s="986"/>
      <c r="AB10" s="986"/>
    </row>
    <row r="11" spans="1:28" x14ac:dyDescent="0.25">
      <c r="A11" s="493"/>
      <c r="B11" s="1412"/>
      <c r="C11" s="493"/>
      <c r="D11" s="493"/>
      <c r="E11" s="493"/>
      <c r="F11" s="954"/>
      <c r="G11" s="493"/>
      <c r="H11" s="960"/>
      <c r="I11" s="972"/>
      <c r="J11" s="1406" t="s">
        <v>101</v>
      </c>
      <c r="K11" s="1407"/>
      <c r="L11" s="1407"/>
      <c r="M11" s="1407"/>
      <c r="N11" s="1407"/>
      <c r="O11" s="1407"/>
      <c r="P11" s="1408"/>
      <c r="Q11" s="972"/>
      <c r="R11" s="973" t="str">
        <f>IFERROR(IF(F15="","",60*60/R10),"")</f>
        <v/>
      </c>
      <c r="S11" s="974" t="str">
        <f>IFERROR(IF(F15="","",(S40*60/R41)),"")</f>
        <v/>
      </c>
      <c r="T11" s="975" t="str">
        <f>IFERROR(IF(F15="","",S11-R11),"")</f>
        <v/>
      </c>
      <c r="U11" s="493"/>
      <c r="V11" s="1405"/>
      <c r="W11" s="1405"/>
      <c r="X11" s="1405"/>
      <c r="Y11" s="1405"/>
      <c r="Z11" s="1405"/>
      <c r="AA11" s="986"/>
      <c r="AB11" s="986"/>
    </row>
    <row r="12" spans="1:28" x14ac:dyDescent="0.25">
      <c r="A12" s="493"/>
      <c r="B12" s="1412"/>
      <c r="C12" s="493"/>
      <c r="D12" s="493"/>
      <c r="E12" s="493"/>
      <c r="F12" s="954"/>
      <c r="G12" s="954"/>
      <c r="H12" s="954"/>
      <c r="I12" s="954"/>
      <c r="J12" s="954"/>
      <c r="K12" s="954"/>
      <c r="L12" s="954"/>
      <c r="M12" s="954"/>
      <c r="N12" s="954"/>
      <c r="O12" s="954"/>
      <c r="P12" s="954"/>
      <c r="Q12" s="954"/>
      <c r="R12" s="954"/>
      <c r="S12" s="954"/>
      <c r="T12" s="954"/>
      <c r="U12" s="954"/>
      <c r="V12" s="954"/>
      <c r="W12" s="954"/>
      <c r="X12" s="954"/>
      <c r="Y12" s="493"/>
      <c r="Z12" s="493"/>
      <c r="AA12" s="493"/>
      <c r="AB12" s="493"/>
    </row>
    <row r="13" spans="1:28" s="105" customFormat="1" ht="41.25" customHeight="1" x14ac:dyDescent="0.25">
      <c r="A13" s="961"/>
      <c r="B13" s="855" t="s">
        <v>283</v>
      </c>
      <c r="C13" s="961"/>
      <c r="D13" s="961"/>
      <c r="E13" s="961"/>
      <c r="F13" s="106" t="s">
        <v>102</v>
      </c>
      <c r="G13" s="106" t="s">
        <v>103</v>
      </c>
      <c r="H13" s="1409" t="s">
        <v>104</v>
      </c>
      <c r="I13" s="1410"/>
      <c r="J13" s="1410"/>
      <c r="K13" s="1410"/>
      <c r="L13" s="1410"/>
      <c r="M13" s="1410"/>
      <c r="N13" s="1410"/>
      <c r="O13" s="1410"/>
      <c r="P13" s="1410"/>
      <c r="Q13" s="1411"/>
      <c r="R13" s="106" t="s">
        <v>105</v>
      </c>
      <c r="S13" s="106" t="s">
        <v>106</v>
      </c>
      <c r="T13" s="106" t="s">
        <v>107</v>
      </c>
      <c r="U13" s="106" t="s">
        <v>108</v>
      </c>
      <c r="V13" s="106" t="s">
        <v>109</v>
      </c>
      <c r="W13" s="106" t="s">
        <v>110</v>
      </c>
      <c r="X13" s="106" t="s">
        <v>111</v>
      </c>
      <c r="Y13" s="106" t="s">
        <v>112</v>
      </c>
      <c r="Z13" s="106" t="s">
        <v>113</v>
      </c>
      <c r="AA13" s="961"/>
      <c r="AB13" s="961"/>
    </row>
    <row r="14" spans="1:28" s="105" customFormat="1" ht="13.5" customHeight="1" x14ac:dyDescent="0.25">
      <c r="A14" s="961"/>
      <c r="B14" s="961"/>
      <c r="C14" s="961"/>
      <c r="D14" s="961"/>
      <c r="E14" s="961"/>
      <c r="F14" s="107"/>
      <c r="G14" s="107"/>
      <c r="H14" s="107" t="s">
        <v>114</v>
      </c>
      <c r="I14" s="107"/>
      <c r="J14" s="107" t="s">
        <v>115</v>
      </c>
      <c r="K14" s="107"/>
      <c r="L14" s="107" t="s">
        <v>116</v>
      </c>
      <c r="M14" s="107"/>
      <c r="N14" s="107" t="s">
        <v>117</v>
      </c>
      <c r="O14" s="107"/>
      <c r="P14" s="107" t="s">
        <v>118</v>
      </c>
      <c r="Q14" s="107"/>
      <c r="R14" s="107"/>
      <c r="S14" s="107"/>
      <c r="T14" s="109" t="str">
        <f>IFERROR(IF(S14="","",((S14/R14))*60),"")</f>
        <v/>
      </c>
      <c r="U14" s="107"/>
      <c r="V14" s="109" t="str">
        <f>IFERROR(IF(S14="","",((U14/S14))*T14),"")</f>
        <v/>
      </c>
      <c r="W14" s="107"/>
      <c r="X14" s="107"/>
      <c r="Y14" s="112" t="str">
        <f>IFERROR(IF(S14="","",X14/S14),"")</f>
        <v/>
      </c>
      <c r="Z14" s="109" t="str">
        <f>IFERROR(IF(S14="","",(1-(Y14/1000000))*T14),"")</f>
        <v/>
      </c>
      <c r="AA14" s="961"/>
      <c r="AB14" s="961"/>
    </row>
    <row r="15" spans="1:28" s="16" customFormat="1" ht="12.75" x14ac:dyDescent="0.2">
      <c r="A15" s="954"/>
      <c r="B15" s="954"/>
      <c r="C15" s="954"/>
      <c r="D15" s="954"/>
      <c r="E15" s="954"/>
      <c r="F15" s="108"/>
      <c r="G15" s="108"/>
      <c r="H15" s="485"/>
      <c r="I15" s="486">
        <f>IF(H15="x",(G15-F15)*1440,0)</f>
        <v>0</v>
      </c>
      <c r="J15" s="485"/>
      <c r="K15" s="486">
        <f>IF(J15="x",(G15-F15)*1440,0)</f>
        <v>0</v>
      </c>
      <c r="L15" s="485"/>
      <c r="M15" s="486">
        <f>IF(L15="x",(G15-F15)*1440,0)</f>
        <v>0</v>
      </c>
      <c r="N15" s="485"/>
      <c r="O15" s="486">
        <f>IF(N15="x",(G15-F15)*1440,0)</f>
        <v>0</v>
      </c>
      <c r="P15" s="485"/>
      <c r="Q15" s="109">
        <f>IF(P15="x",(G15-F15)*1440,0)</f>
        <v>0</v>
      </c>
      <c r="R15" s="109" t="str">
        <f>IF(ISBLANK(F15),"",IF(G15&gt;=F15,(G15-F15)*1440,(1+G15-F15)*1440))</f>
        <v/>
      </c>
      <c r="S15" s="485"/>
      <c r="T15" s="109" t="str">
        <f>IFERROR(IF(S15="","",((S15/R15))*60),"")</f>
        <v/>
      </c>
      <c r="U15" s="111" t="str">
        <f>IF(S15="","",S15-(W15+X15))</f>
        <v/>
      </c>
      <c r="V15" s="109" t="str">
        <f>IFERROR(IF(S15="","",((U15/S15))*T15),"")</f>
        <v/>
      </c>
      <c r="W15" s="110"/>
      <c r="X15" s="110"/>
      <c r="Y15" s="112" t="str">
        <f>IFERROR(IF(S15="","",X15/S15),"")</f>
        <v/>
      </c>
      <c r="Z15" s="109" t="str">
        <f>IFERROR(IF(S15="","",(1-(Y15/1000000))*T15),"")</f>
        <v/>
      </c>
      <c r="AA15" s="954"/>
      <c r="AB15" s="954"/>
    </row>
    <row r="16" spans="1:28" s="16" customFormat="1" ht="12.75" x14ac:dyDescent="0.2">
      <c r="A16" s="1391" t="s">
        <v>119</v>
      </c>
      <c r="B16" s="1391"/>
      <c r="C16" s="1391"/>
      <c r="D16" s="1391"/>
      <c r="E16" s="978"/>
      <c r="F16" s="108"/>
      <c r="G16" s="108"/>
      <c r="H16" s="485"/>
      <c r="I16" s="486">
        <f t="shared" ref="I16:I38" si="0">IF(H16="x",(G16-F16)*1440,0)</f>
        <v>0</v>
      </c>
      <c r="J16" s="485"/>
      <c r="K16" s="486">
        <f t="shared" ref="K16:K38" si="1">IF(J16="x",(G16-F16)*1440,0)</f>
        <v>0</v>
      </c>
      <c r="L16" s="485"/>
      <c r="M16" s="486">
        <f t="shared" ref="M16:M38" si="2">IF(L16="x",(G16-F16)*1440,0)</f>
        <v>0</v>
      </c>
      <c r="N16" s="485"/>
      <c r="O16" s="486">
        <f t="shared" ref="O16:O38" si="3">IF(N16="x",(G16-F16)*1440,0)</f>
        <v>0</v>
      </c>
      <c r="P16" s="485"/>
      <c r="Q16" s="109">
        <f t="shared" ref="Q16:Q38" si="4">IF(P16="x",(G16-F16)*1440,0)</f>
        <v>0</v>
      </c>
      <c r="R16" s="109" t="str">
        <f t="shared" ref="R16:R38" si="5">IF(ISBLANK(F16),"",IF(G16&gt;=F16,(G16-F16)*1440,(1+G16-F16)*1440))</f>
        <v/>
      </c>
      <c r="S16" s="485"/>
      <c r="T16" s="109" t="str">
        <f t="shared" ref="T16:T38" si="6">IFERROR(IF(S16="","",((S16/R16))*60),"")</f>
        <v/>
      </c>
      <c r="U16" s="111" t="str">
        <f t="shared" ref="U16:U38" si="7">IF(S16="","",S16-(W16+X16))</f>
        <v/>
      </c>
      <c r="V16" s="109" t="str">
        <f t="shared" ref="V16:V38" si="8">IFERROR(IF(S16="","",((U16/S16))*T16),"")</f>
        <v/>
      </c>
      <c r="W16" s="110"/>
      <c r="X16" s="110"/>
      <c r="Y16" s="112" t="str">
        <f t="shared" ref="Y16:Y38" si="9">IFERROR(IF(S16="","",X16/S16),"")</f>
        <v/>
      </c>
      <c r="Z16" s="109" t="str">
        <f t="shared" ref="Z16:Z38" si="10">IFERROR(IF(S16="","",(1-(Y16/1000000))*T16),"")</f>
        <v/>
      </c>
      <c r="AA16" s="954"/>
      <c r="AB16" s="954"/>
    </row>
    <row r="17" spans="1:28" s="16" customFormat="1" ht="12.75" x14ac:dyDescent="0.2">
      <c r="A17" s="962"/>
      <c r="B17" s="962"/>
      <c r="C17" s="962"/>
      <c r="D17" s="962"/>
      <c r="E17" s="965"/>
      <c r="F17" s="108"/>
      <c r="G17" s="108"/>
      <c r="H17" s="485"/>
      <c r="I17" s="486">
        <f t="shared" si="0"/>
        <v>0</v>
      </c>
      <c r="J17" s="485"/>
      <c r="K17" s="486">
        <f t="shared" si="1"/>
        <v>0</v>
      </c>
      <c r="L17" s="485"/>
      <c r="M17" s="486">
        <f t="shared" si="2"/>
        <v>0</v>
      </c>
      <c r="N17" s="485"/>
      <c r="O17" s="486">
        <f t="shared" si="3"/>
        <v>0</v>
      </c>
      <c r="P17" s="485"/>
      <c r="Q17" s="109">
        <f t="shared" si="4"/>
        <v>0</v>
      </c>
      <c r="R17" s="109" t="str">
        <f t="shared" si="5"/>
        <v/>
      </c>
      <c r="S17" s="485"/>
      <c r="T17" s="109" t="str">
        <f t="shared" si="6"/>
        <v/>
      </c>
      <c r="U17" s="111" t="str">
        <f t="shared" si="7"/>
        <v/>
      </c>
      <c r="V17" s="109" t="str">
        <f t="shared" si="8"/>
        <v/>
      </c>
      <c r="W17" s="110"/>
      <c r="X17" s="110"/>
      <c r="Y17" s="112" t="str">
        <f t="shared" si="9"/>
        <v/>
      </c>
      <c r="Z17" s="109" t="str">
        <f t="shared" si="10"/>
        <v/>
      </c>
      <c r="AA17" s="954"/>
      <c r="AB17" s="954"/>
    </row>
    <row r="18" spans="1:28" s="16" customFormat="1" x14ac:dyDescent="0.25">
      <c r="A18" s="963"/>
      <c r="B18" s="964"/>
      <c r="C18" s="965"/>
      <c r="D18" s="965" t="s">
        <v>120</v>
      </c>
      <c r="E18" s="953"/>
      <c r="F18" s="108"/>
      <c r="G18" s="108"/>
      <c r="H18" s="485"/>
      <c r="I18" s="486">
        <f t="shared" si="0"/>
        <v>0</v>
      </c>
      <c r="J18" s="485"/>
      <c r="K18" s="486">
        <f t="shared" si="1"/>
        <v>0</v>
      </c>
      <c r="L18" s="485"/>
      <c r="M18" s="486">
        <f t="shared" si="2"/>
        <v>0</v>
      </c>
      <c r="N18" s="485"/>
      <c r="O18" s="486">
        <f t="shared" si="3"/>
        <v>0</v>
      </c>
      <c r="P18" s="485"/>
      <c r="Q18" s="109">
        <f t="shared" si="4"/>
        <v>0</v>
      </c>
      <c r="R18" s="109" t="str">
        <f t="shared" si="5"/>
        <v/>
      </c>
      <c r="S18" s="485"/>
      <c r="T18" s="109" t="str">
        <f t="shared" si="6"/>
        <v/>
      </c>
      <c r="U18" s="111" t="str">
        <f t="shared" si="7"/>
        <v/>
      </c>
      <c r="V18" s="109" t="str">
        <f t="shared" si="8"/>
        <v/>
      </c>
      <c r="W18" s="110"/>
      <c r="X18" s="110"/>
      <c r="Y18" s="112" t="str">
        <f t="shared" si="9"/>
        <v/>
      </c>
      <c r="Z18" s="109" t="str">
        <f t="shared" si="10"/>
        <v/>
      </c>
      <c r="AA18" s="954"/>
      <c r="AB18" s="954"/>
    </row>
    <row r="19" spans="1:28" s="16" customFormat="1" x14ac:dyDescent="0.25">
      <c r="A19" s="114" t="s">
        <v>114</v>
      </c>
      <c r="B19" s="113" t="s">
        <v>121</v>
      </c>
      <c r="C19" s="115"/>
      <c r="D19" s="116">
        <f>I39</f>
        <v>0</v>
      </c>
      <c r="E19" s="953"/>
      <c r="F19" s="108"/>
      <c r="G19" s="108"/>
      <c r="H19" s="485"/>
      <c r="I19" s="486">
        <f t="shared" si="0"/>
        <v>0</v>
      </c>
      <c r="J19" s="485"/>
      <c r="K19" s="486">
        <f t="shared" si="1"/>
        <v>0</v>
      </c>
      <c r="L19" s="485"/>
      <c r="M19" s="486">
        <f t="shared" si="2"/>
        <v>0</v>
      </c>
      <c r="N19" s="485"/>
      <c r="O19" s="486">
        <f t="shared" si="3"/>
        <v>0</v>
      </c>
      <c r="P19" s="485"/>
      <c r="Q19" s="109">
        <f t="shared" si="4"/>
        <v>0</v>
      </c>
      <c r="R19" s="109" t="str">
        <f t="shared" si="5"/>
        <v/>
      </c>
      <c r="S19" s="485"/>
      <c r="T19" s="109" t="str">
        <f t="shared" si="6"/>
        <v/>
      </c>
      <c r="U19" s="111" t="str">
        <f t="shared" si="7"/>
        <v/>
      </c>
      <c r="V19" s="109" t="str">
        <f t="shared" si="8"/>
        <v/>
      </c>
      <c r="W19" s="110"/>
      <c r="X19" s="110"/>
      <c r="Y19" s="112" t="str">
        <f t="shared" si="9"/>
        <v/>
      </c>
      <c r="Z19" s="109" t="str">
        <f t="shared" si="10"/>
        <v/>
      </c>
      <c r="AA19" s="954"/>
      <c r="AB19" s="954"/>
    </row>
    <row r="20" spans="1:28" s="16" customFormat="1" x14ac:dyDescent="0.25">
      <c r="A20" s="114" t="s">
        <v>115</v>
      </c>
      <c r="B20" s="115" t="s">
        <v>122</v>
      </c>
      <c r="C20" s="115"/>
      <c r="D20" s="116">
        <f>K39</f>
        <v>0</v>
      </c>
      <c r="E20" s="953"/>
      <c r="F20" s="108"/>
      <c r="G20" s="108"/>
      <c r="H20" s="485"/>
      <c r="I20" s="486">
        <f t="shared" si="0"/>
        <v>0</v>
      </c>
      <c r="J20" s="485"/>
      <c r="K20" s="486">
        <f t="shared" si="1"/>
        <v>0</v>
      </c>
      <c r="L20" s="485"/>
      <c r="M20" s="486">
        <f t="shared" si="2"/>
        <v>0</v>
      </c>
      <c r="N20" s="485"/>
      <c r="O20" s="486">
        <f t="shared" si="3"/>
        <v>0</v>
      </c>
      <c r="P20" s="485"/>
      <c r="Q20" s="109">
        <f t="shared" si="4"/>
        <v>0</v>
      </c>
      <c r="R20" s="109" t="str">
        <f t="shared" si="5"/>
        <v/>
      </c>
      <c r="S20" s="485"/>
      <c r="T20" s="109" t="str">
        <f t="shared" si="6"/>
        <v/>
      </c>
      <c r="U20" s="111" t="str">
        <f t="shared" si="7"/>
        <v/>
      </c>
      <c r="V20" s="109" t="str">
        <f t="shared" si="8"/>
        <v/>
      </c>
      <c r="W20" s="110"/>
      <c r="X20" s="110"/>
      <c r="Y20" s="112" t="str">
        <f t="shared" si="9"/>
        <v/>
      </c>
      <c r="Z20" s="109" t="str">
        <f t="shared" si="10"/>
        <v/>
      </c>
      <c r="AA20" s="954"/>
      <c r="AB20" s="954"/>
    </row>
    <row r="21" spans="1:28" s="16" customFormat="1" x14ac:dyDescent="0.25">
      <c r="A21" s="114" t="s">
        <v>116</v>
      </c>
      <c r="B21" s="115" t="s">
        <v>123</v>
      </c>
      <c r="C21" s="115"/>
      <c r="D21" s="116">
        <f>M39</f>
        <v>0</v>
      </c>
      <c r="E21" s="953"/>
      <c r="F21" s="108"/>
      <c r="G21" s="108"/>
      <c r="H21" s="485"/>
      <c r="I21" s="486">
        <f t="shared" si="0"/>
        <v>0</v>
      </c>
      <c r="J21" s="485"/>
      <c r="K21" s="486">
        <f t="shared" si="1"/>
        <v>0</v>
      </c>
      <c r="L21" s="485"/>
      <c r="M21" s="486">
        <f t="shared" si="2"/>
        <v>0</v>
      </c>
      <c r="N21" s="485"/>
      <c r="O21" s="486">
        <f t="shared" si="3"/>
        <v>0</v>
      </c>
      <c r="P21" s="485"/>
      <c r="Q21" s="109">
        <f t="shared" si="4"/>
        <v>0</v>
      </c>
      <c r="R21" s="109" t="str">
        <f t="shared" si="5"/>
        <v/>
      </c>
      <c r="S21" s="485"/>
      <c r="T21" s="109" t="str">
        <f t="shared" si="6"/>
        <v/>
      </c>
      <c r="U21" s="111" t="str">
        <f t="shared" si="7"/>
        <v/>
      </c>
      <c r="V21" s="109" t="str">
        <f t="shared" si="8"/>
        <v/>
      </c>
      <c r="W21" s="110"/>
      <c r="X21" s="110"/>
      <c r="Y21" s="112" t="str">
        <f t="shared" si="9"/>
        <v/>
      </c>
      <c r="Z21" s="109" t="str">
        <f t="shared" si="10"/>
        <v/>
      </c>
      <c r="AA21" s="954"/>
      <c r="AB21" s="954"/>
    </row>
    <row r="22" spans="1:28" s="16" customFormat="1" x14ac:dyDescent="0.25">
      <c r="A22" s="114" t="s">
        <v>117</v>
      </c>
      <c r="B22" s="115" t="s">
        <v>124</v>
      </c>
      <c r="C22" s="115"/>
      <c r="D22" s="116">
        <f>O39</f>
        <v>0</v>
      </c>
      <c r="E22" s="954"/>
      <c r="F22" s="108"/>
      <c r="G22" s="108"/>
      <c r="H22" s="485"/>
      <c r="I22" s="486">
        <f t="shared" si="0"/>
        <v>0</v>
      </c>
      <c r="J22" s="485"/>
      <c r="K22" s="486">
        <f t="shared" si="1"/>
        <v>0</v>
      </c>
      <c r="L22" s="485"/>
      <c r="M22" s="486">
        <f t="shared" si="2"/>
        <v>0</v>
      </c>
      <c r="N22" s="485"/>
      <c r="O22" s="486">
        <f t="shared" si="3"/>
        <v>0</v>
      </c>
      <c r="P22" s="485"/>
      <c r="Q22" s="109">
        <f t="shared" si="4"/>
        <v>0</v>
      </c>
      <c r="R22" s="109" t="str">
        <f t="shared" si="5"/>
        <v/>
      </c>
      <c r="S22" s="485"/>
      <c r="T22" s="109" t="str">
        <f t="shared" si="6"/>
        <v/>
      </c>
      <c r="U22" s="111" t="str">
        <f t="shared" si="7"/>
        <v/>
      </c>
      <c r="V22" s="109" t="str">
        <f t="shared" si="8"/>
        <v/>
      </c>
      <c r="W22" s="110"/>
      <c r="X22" s="110"/>
      <c r="Y22" s="112" t="str">
        <f t="shared" si="9"/>
        <v/>
      </c>
      <c r="Z22" s="109" t="str">
        <f t="shared" si="10"/>
        <v/>
      </c>
      <c r="AA22" s="954"/>
      <c r="AB22" s="954"/>
    </row>
    <row r="23" spans="1:28" s="16" customFormat="1" x14ac:dyDescent="0.25">
      <c r="A23" s="114" t="s">
        <v>118</v>
      </c>
      <c r="B23" s="115" t="s">
        <v>125</v>
      </c>
      <c r="C23" s="103"/>
      <c r="D23" s="117">
        <f>Q39</f>
        <v>0</v>
      </c>
      <c r="E23" s="954"/>
      <c r="F23" s="108"/>
      <c r="G23" s="108"/>
      <c r="H23" s="485"/>
      <c r="I23" s="486">
        <f t="shared" si="0"/>
        <v>0</v>
      </c>
      <c r="J23" s="485"/>
      <c r="K23" s="486">
        <f t="shared" si="1"/>
        <v>0</v>
      </c>
      <c r="L23" s="485"/>
      <c r="M23" s="486">
        <f t="shared" si="2"/>
        <v>0</v>
      </c>
      <c r="N23" s="485"/>
      <c r="O23" s="486">
        <f t="shared" si="3"/>
        <v>0</v>
      </c>
      <c r="P23" s="485"/>
      <c r="Q23" s="109">
        <f t="shared" si="4"/>
        <v>0</v>
      </c>
      <c r="R23" s="109" t="str">
        <f t="shared" si="5"/>
        <v/>
      </c>
      <c r="S23" s="485"/>
      <c r="T23" s="109" t="str">
        <f t="shared" si="6"/>
        <v/>
      </c>
      <c r="U23" s="111" t="str">
        <f t="shared" si="7"/>
        <v/>
      </c>
      <c r="V23" s="109" t="str">
        <f t="shared" si="8"/>
        <v/>
      </c>
      <c r="W23" s="110"/>
      <c r="X23" s="110"/>
      <c r="Y23" s="112" t="str">
        <f t="shared" si="9"/>
        <v/>
      </c>
      <c r="Z23" s="109" t="str">
        <f t="shared" si="10"/>
        <v/>
      </c>
      <c r="AA23" s="954"/>
      <c r="AB23" s="954"/>
    </row>
    <row r="24" spans="1:28" s="16" customFormat="1" ht="12.75" x14ac:dyDescent="0.2">
      <c r="A24" s="954"/>
      <c r="B24" s="954"/>
      <c r="C24" s="954"/>
      <c r="D24" s="954"/>
      <c r="E24" s="954"/>
      <c r="F24" s="108"/>
      <c r="G24" s="108"/>
      <c r="H24" s="485"/>
      <c r="I24" s="486">
        <f>IF(H24="x",(G24-F24)*1440,0)</f>
        <v>0</v>
      </c>
      <c r="J24" s="485"/>
      <c r="K24" s="486">
        <f>IF(J24="x",(G24-F24)*1440,0)</f>
        <v>0</v>
      </c>
      <c r="L24" s="485"/>
      <c r="M24" s="486">
        <f>IF(L24="x",(G24-F24)*1440,0)</f>
        <v>0</v>
      </c>
      <c r="N24" s="485"/>
      <c r="O24" s="486">
        <f>IF(N24="x",(G24-F24)*1440,0)</f>
        <v>0</v>
      </c>
      <c r="P24" s="485"/>
      <c r="Q24" s="109">
        <f t="shared" si="4"/>
        <v>0</v>
      </c>
      <c r="R24" s="109" t="str">
        <f t="shared" si="5"/>
        <v/>
      </c>
      <c r="S24" s="485"/>
      <c r="T24" s="109" t="str">
        <f t="shared" si="6"/>
        <v/>
      </c>
      <c r="U24" s="111" t="str">
        <f t="shared" si="7"/>
        <v/>
      </c>
      <c r="V24" s="109" t="str">
        <f t="shared" si="8"/>
        <v/>
      </c>
      <c r="W24" s="110"/>
      <c r="X24" s="110"/>
      <c r="Y24" s="112" t="str">
        <f t="shared" si="9"/>
        <v/>
      </c>
      <c r="Z24" s="109" t="str">
        <f t="shared" si="10"/>
        <v/>
      </c>
      <c r="AA24" s="954"/>
      <c r="AB24" s="954"/>
    </row>
    <row r="25" spans="1:28" s="16" customFormat="1" ht="12.75" x14ac:dyDescent="0.2">
      <c r="A25" s="954"/>
      <c r="B25" s="954"/>
      <c r="C25" s="954"/>
      <c r="D25" s="954"/>
      <c r="E25" s="954"/>
      <c r="F25" s="108"/>
      <c r="G25" s="108"/>
      <c r="H25" s="485"/>
      <c r="I25" s="486">
        <f t="shared" si="0"/>
        <v>0</v>
      </c>
      <c r="J25" s="485"/>
      <c r="K25" s="486">
        <f t="shared" si="1"/>
        <v>0</v>
      </c>
      <c r="L25" s="485"/>
      <c r="M25" s="486">
        <f t="shared" si="2"/>
        <v>0</v>
      </c>
      <c r="N25" s="485"/>
      <c r="O25" s="486">
        <f t="shared" si="3"/>
        <v>0</v>
      </c>
      <c r="P25" s="485"/>
      <c r="Q25" s="109">
        <f t="shared" si="4"/>
        <v>0</v>
      </c>
      <c r="R25" s="109" t="str">
        <f t="shared" si="5"/>
        <v/>
      </c>
      <c r="S25" s="485"/>
      <c r="T25" s="109" t="str">
        <f t="shared" si="6"/>
        <v/>
      </c>
      <c r="U25" s="111" t="str">
        <f t="shared" si="7"/>
        <v/>
      </c>
      <c r="V25" s="109" t="str">
        <f t="shared" si="8"/>
        <v/>
      </c>
      <c r="W25" s="110"/>
      <c r="X25" s="110"/>
      <c r="Y25" s="112" t="str">
        <f t="shared" si="9"/>
        <v/>
      </c>
      <c r="Z25" s="109" t="str">
        <f t="shared" si="10"/>
        <v/>
      </c>
      <c r="AA25" s="954"/>
      <c r="AB25" s="954"/>
    </row>
    <row r="26" spans="1:28" s="16" customFormat="1" x14ac:dyDescent="0.25">
      <c r="A26" s="493"/>
      <c r="B26" s="493"/>
      <c r="C26" s="493"/>
      <c r="D26" s="493"/>
      <c r="E26" s="954"/>
      <c r="F26" s="108"/>
      <c r="G26" s="108"/>
      <c r="H26" s="485"/>
      <c r="I26" s="486">
        <f t="shared" si="0"/>
        <v>0</v>
      </c>
      <c r="J26" s="485"/>
      <c r="K26" s="486">
        <f t="shared" si="1"/>
        <v>0</v>
      </c>
      <c r="L26" s="485"/>
      <c r="M26" s="486">
        <f t="shared" si="2"/>
        <v>0</v>
      </c>
      <c r="N26" s="485"/>
      <c r="O26" s="486">
        <f t="shared" si="3"/>
        <v>0</v>
      </c>
      <c r="P26" s="485"/>
      <c r="Q26" s="109">
        <f t="shared" si="4"/>
        <v>0</v>
      </c>
      <c r="R26" s="109" t="str">
        <f t="shared" si="5"/>
        <v/>
      </c>
      <c r="S26" s="485"/>
      <c r="T26" s="109" t="str">
        <f t="shared" si="6"/>
        <v/>
      </c>
      <c r="U26" s="111" t="str">
        <f t="shared" si="7"/>
        <v/>
      </c>
      <c r="V26" s="109" t="str">
        <f t="shared" si="8"/>
        <v/>
      </c>
      <c r="W26" s="110"/>
      <c r="X26" s="110"/>
      <c r="Y26" s="112" t="str">
        <f t="shared" si="9"/>
        <v/>
      </c>
      <c r="Z26" s="109" t="str">
        <f t="shared" si="10"/>
        <v/>
      </c>
      <c r="AA26" s="954"/>
      <c r="AB26" s="954"/>
    </row>
    <row r="27" spans="1:28" s="16" customFormat="1" x14ac:dyDescent="0.25">
      <c r="A27" s="493"/>
      <c r="B27" s="493"/>
      <c r="C27" s="493"/>
      <c r="D27" s="493"/>
      <c r="E27" s="954"/>
      <c r="F27" s="108"/>
      <c r="G27" s="108"/>
      <c r="H27" s="485"/>
      <c r="I27" s="486">
        <f t="shared" si="0"/>
        <v>0</v>
      </c>
      <c r="J27" s="485"/>
      <c r="K27" s="486">
        <f t="shared" si="1"/>
        <v>0</v>
      </c>
      <c r="L27" s="485"/>
      <c r="M27" s="486">
        <f t="shared" si="2"/>
        <v>0</v>
      </c>
      <c r="N27" s="485"/>
      <c r="O27" s="486">
        <f t="shared" si="3"/>
        <v>0</v>
      </c>
      <c r="P27" s="485"/>
      <c r="Q27" s="109">
        <f t="shared" si="4"/>
        <v>0</v>
      </c>
      <c r="R27" s="109" t="str">
        <f t="shared" si="5"/>
        <v/>
      </c>
      <c r="S27" s="485"/>
      <c r="T27" s="109" t="str">
        <f t="shared" si="6"/>
        <v/>
      </c>
      <c r="U27" s="111" t="str">
        <f t="shared" si="7"/>
        <v/>
      </c>
      <c r="V27" s="109" t="str">
        <f t="shared" si="8"/>
        <v/>
      </c>
      <c r="W27" s="110"/>
      <c r="X27" s="110"/>
      <c r="Y27" s="112" t="str">
        <f t="shared" si="9"/>
        <v/>
      </c>
      <c r="Z27" s="109" t="str">
        <f t="shared" si="10"/>
        <v/>
      </c>
      <c r="AA27" s="954"/>
      <c r="AB27" s="954"/>
    </row>
    <row r="28" spans="1:28" s="16" customFormat="1" x14ac:dyDescent="0.25">
      <c r="A28" s="493"/>
      <c r="B28" s="493"/>
      <c r="C28" s="493"/>
      <c r="D28" s="493"/>
      <c r="E28" s="954"/>
      <c r="F28" s="108"/>
      <c r="G28" s="108"/>
      <c r="H28" s="485"/>
      <c r="I28" s="486">
        <f t="shared" si="0"/>
        <v>0</v>
      </c>
      <c r="J28" s="485"/>
      <c r="K28" s="486">
        <f t="shared" si="1"/>
        <v>0</v>
      </c>
      <c r="L28" s="485"/>
      <c r="M28" s="486">
        <f t="shared" si="2"/>
        <v>0</v>
      </c>
      <c r="N28" s="485"/>
      <c r="O28" s="486">
        <f t="shared" si="3"/>
        <v>0</v>
      </c>
      <c r="P28" s="485"/>
      <c r="Q28" s="109">
        <f t="shared" si="4"/>
        <v>0</v>
      </c>
      <c r="R28" s="109" t="str">
        <f t="shared" si="5"/>
        <v/>
      </c>
      <c r="S28" s="485"/>
      <c r="T28" s="109" t="str">
        <f t="shared" si="6"/>
        <v/>
      </c>
      <c r="U28" s="111" t="str">
        <f t="shared" si="7"/>
        <v/>
      </c>
      <c r="V28" s="109" t="str">
        <f t="shared" si="8"/>
        <v/>
      </c>
      <c r="W28" s="110"/>
      <c r="X28" s="110"/>
      <c r="Y28" s="112" t="str">
        <f t="shared" si="9"/>
        <v/>
      </c>
      <c r="Z28" s="109" t="str">
        <f t="shared" si="10"/>
        <v/>
      </c>
      <c r="AA28" s="954"/>
      <c r="AB28" s="954"/>
    </row>
    <row r="29" spans="1:28" s="16" customFormat="1" x14ac:dyDescent="0.25">
      <c r="A29" s="493"/>
      <c r="B29" s="493"/>
      <c r="C29" s="493"/>
      <c r="D29" s="493"/>
      <c r="E29" s="954"/>
      <c r="F29" s="108"/>
      <c r="G29" s="108"/>
      <c r="H29" s="485"/>
      <c r="I29" s="486">
        <f t="shared" si="0"/>
        <v>0</v>
      </c>
      <c r="J29" s="485"/>
      <c r="K29" s="486">
        <f t="shared" si="1"/>
        <v>0</v>
      </c>
      <c r="L29" s="485"/>
      <c r="M29" s="486">
        <f t="shared" si="2"/>
        <v>0</v>
      </c>
      <c r="N29" s="485"/>
      <c r="O29" s="486">
        <f t="shared" si="3"/>
        <v>0</v>
      </c>
      <c r="P29" s="485"/>
      <c r="Q29" s="109">
        <f t="shared" si="4"/>
        <v>0</v>
      </c>
      <c r="R29" s="109" t="str">
        <f t="shared" si="5"/>
        <v/>
      </c>
      <c r="S29" s="485"/>
      <c r="T29" s="109" t="str">
        <f t="shared" si="6"/>
        <v/>
      </c>
      <c r="U29" s="111" t="str">
        <f t="shared" si="7"/>
        <v/>
      </c>
      <c r="V29" s="109" t="str">
        <f t="shared" si="8"/>
        <v/>
      </c>
      <c r="W29" s="110"/>
      <c r="X29" s="110"/>
      <c r="Y29" s="112" t="str">
        <f t="shared" si="9"/>
        <v/>
      </c>
      <c r="Z29" s="109" t="str">
        <f t="shared" si="10"/>
        <v/>
      </c>
      <c r="AA29" s="954"/>
      <c r="AB29" s="954"/>
    </row>
    <row r="30" spans="1:28" s="16" customFormat="1" x14ac:dyDescent="0.25">
      <c r="A30" s="493"/>
      <c r="B30" s="493"/>
      <c r="C30" s="493"/>
      <c r="D30" s="493"/>
      <c r="E30" s="954"/>
      <c r="F30" s="108"/>
      <c r="G30" s="108"/>
      <c r="H30" s="485"/>
      <c r="I30" s="486">
        <f t="shared" si="0"/>
        <v>0</v>
      </c>
      <c r="J30" s="485"/>
      <c r="K30" s="486">
        <f t="shared" si="1"/>
        <v>0</v>
      </c>
      <c r="L30" s="485"/>
      <c r="M30" s="486">
        <f t="shared" si="2"/>
        <v>0</v>
      </c>
      <c r="N30" s="485"/>
      <c r="O30" s="486">
        <f t="shared" si="3"/>
        <v>0</v>
      </c>
      <c r="P30" s="485"/>
      <c r="Q30" s="109">
        <f t="shared" si="4"/>
        <v>0</v>
      </c>
      <c r="R30" s="109" t="str">
        <f t="shared" si="5"/>
        <v/>
      </c>
      <c r="S30" s="485"/>
      <c r="T30" s="109" t="str">
        <f t="shared" si="6"/>
        <v/>
      </c>
      <c r="U30" s="111" t="str">
        <f t="shared" si="7"/>
        <v/>
      </c>
      <c r="V30" s="109" t="str">
        <f t="shared" si="8"/>
        <v/>
      </c>
      <c r="W30" s="110"/>
      <c r="X30" s="110"/>
      <c r="Y30" s="112" t="str">
        <f t="shared" si="9"/>
        <v/>
      </c>
      <c r="Z30" s="109" t="str">
        <f t="shared" si="10"/>
        <v/>
      </c>
      <c r="AA30" s="954"/>
      <c r="AB30" s="954"/>
    </row>
    <row r="31" spans="1:28" s="16" customFormat="1" x14ac:dyDescent="0.25">
      <c r="A31" s="493"/>
      <c r="B31" s="493"/>
      <c r="C31" s="493"/>
      <c r="D31" s="493"/>
      <c r="E31" s="954"/>
      <c r="F31" s="108"/>
      <c r="G31" s="108"/>
      <c r="H31" s="485"/>
      <c r="I31" s="486">
        <f t="shared" si="0"/>
        <v>0</v>
      </c>
      <c r="J31" s="485"/>
      <c r="K31" s="486">
        <f t="shared" si="1"/>
        <v>0</v>
      </c>
      <c r="L31" s="485"/>
      <c r="M31" s="486">
        <f t="shared" si="2"/>
        <v>0</v>
      </c>
      <c r="N31" s="485"/>
      <c r="O31" s="486">
        <f t="shared" si="3"/>
        <v>0</v>
      </c>
      <c r="P31" s="485"/>
      <c r="Q31" s="109">
        <f t="shared" si="4"/>
        <v>0</v>
      </c>
      <c r="R31" s="109" t="str">
        <f t="shared" si="5"/>
        <v/>
      </c>
      <c r="S31" s="485"/>
      <c r="T31" s="109" t="str">
        <f t="shared" si="6"/>
        <v/>
      </c>
      <c r="U31" s="111" t="str">
        <f t="shared" si="7"/>
        <v/>
      </c>
      <c r="V31" s="109" t="str">
        <f t="shared" si="8"/>
        <v/>
      </c>
      <c r="W31" s="110"/>
      <c r="X31" s="110"/>
      <c r="Y31" s="112" t="str">
        <f t="shared" si="9"/>
        <v/>
      </c>
      <c r="Z31" s="109" t="str">
        <f t="shared" si="10"/>
        <v/>
      </c>
      <c r="AA31" s="954"/>
      <c r="AB31" s="954"/>
    </row>
    <row r="32" spans="1:28" s="16" customFormat="1" x14ac:dyDescent="0.25">
      <c r="A32" s="493"/>
      <c r="B32" s="493"/>
      <c r="C32" s="493"/>
      <c r="D32" s="493"/>
      <c r="E32" s="954"/>
      <c r="F32" s="108"/>
      <c r="G32" s="108"/>
      <c r="H32" s="485"/>
      <c r="I32" s="486">
        <f t="shared" si="0"/>
        <v>0</v>
      </c>
      <c r="J32" s="485"/>
      <c r="K32" s="486">
        <f t="shared" si="1"/>
        <v>0</v>
      </c>
      <c r="L32" s="485"/>
      <c r="M32" s="486">
        <f t="shared" si="2"/>
        <v>0</v>
      </c>
      <c r="N32" s="485"/>
      <c r="O32" s="486">
        <f t="shared" si="3"/>
        <v>0</v>
      </c>
      <c r="P32" s="485"/>
      <c r="Q32" s="109">
        <f t="shared" si="4"/>
        <v>0</v>
      </c>
      <c r="R32" s="109" t="str">
        <f t="shared" si="5"/>
        <v/>
      </c>
      <c r="S32" s="485"/>
      <c r="T32" s="109" t="str">
        <f t="shared" si="6"/>
        <v/>
      </c>
      <c r="U32" s="111" t="str">
        <f t="shared" si="7"/>
        <v/>
      </c>
      <c r="V32" s="109" t="str">
        <f t="shared" si="8"/>
        <v/>
      </c>
      <c r="W32" s="110"/>
      <c r="X32" s="110"/>
      <c r="Y32" s="112" t="str">
        <f t="shared" si="9"/>
        <v/>
      </c>
      <c r="Z32" s="109" t="str">
        <f t="shared" si="10"/>
        <v/>
      </c>
      <c r="AA32" s="954"/>
      <c r="AB32" s="954"/>
    </row>
    <row r="33" spans="1:28" s="16" customFormat="1" x14ac:dyDescent="0.25">
      <c r="A33" s="493"/>
      <c r="B33" s="493"/>
      <c r="C33" s="493"/>
      <c r="D33" s="493"/>
      <c r="E33" s="954"/>
      <c r="F33" s="108"/>
      <c r="G33" s="108"/>
      <c r="H33" s="485"/>
      <c r="I33" s="486">
        <f t="shared" si="0"/>
        <v>0</v>
      </c>
      <c r="J33" s="485"/>
      <c r="K33" s="486">
        <f t="shared" si="1"/>
        <v>0</v>
      </c>
      <c r="L33" s="485"/>
      <c r="M33" s="486">
        <f t="shared" si="2"/>
        <v>0</v>
      </c>
      <c r="N33" s="485"/>
      <c r="O33" s="486">
        <f t="shared" si="3"/>
        <v>0</v>
      </c>
      <c r="P33" s="485"/>
      <c r="Q33" s="109">
        <f t="shared" si="4"/>
        <v>0</v>
      </c>
      <c r="R33" s="109" t="str">
        <f t="shared" si="5"/>
        <v/>
      </c>
      <c r="S33" s="485"/>
      <c r="T33" s="109" t="str">
        <f t="shared" si="6"/>
        <v/>
      </c>
      <c r="U33" s="111" t="str">
        <f t="shared" si="7"/>
        <v/>
      </c>
      <c r="V33" s="109" t="str">
        <f t="shared" si="8"/>
        <v/>
      </c>
      <c r="W33" s="110"/>
      <c r="X33" s="110"/>
      <c r="Y33" s="112" t="str">
        <f t="shared" si="9"/>
        <v/>
      </c>
      <c r="Z33" s="109" t="str">
        <f t="shared" si="10"/>
        <v/>
      </c>
      <c r="AA33" s="954"/>
      <c r="AB33" s="954"/>
    </row>
    <row r="34" spans="1:28" s="16" customFormat="1" x14ac:dyDescent="0.25">
      <c r="A34" s="493"/>
      <c r="B34" s="493"/>
      <c r="C34" s="493"/>
      <c r="D34" s="493"/>
      <c r="E34" s="954"/>
      <c r="F34" s="108"/>
      <c r="G34" s="108"/>
      <c r="H34" s="485"/>
      <c r="I34" s="486">
        <f t="shared" si="0"/>
        <v>0</v>
      </c>
      <c r="J34" s="485"/>
      <c r="K34" s="486">
        <f t="shared" si="1"/>
        <v>0</v>
      </c>
      <c r="L34" s="485"/>
      <c r="M34" s="486">
        <f t="shared" si="2"/>
        <v>0</v>
      </c>
      <c r="N34" s="485"/>
      <c r="O34" s="486">
        <f t="shared" si="3"/>
        <v>0</v>
      </c>
      <c r="P34" s="485"/>
      <c r="Q34" s="109">
        <f t="shared" si="4"/>
        <v>0</v>
      </c>
      <c r="R34" s="109" t="str">
        <f t="shared" si="5"/>
        <v/>
      </c>
      <c r="S34" s="485"/>
      <c r="T34" s="109" t="str">
        <f t="shared" si="6"/>
        <v/>
      </c>
      <c r="U34" s="111" t="str">
        <f t="shared" si="7"/>
        <v/>
      </c>
      <c r="V34" s="109" t="str">
        <f t="shared" si="8"/>
        <v/>
      </c>
      <c r="W34" s="110"/>
      <c r="X34" s="110"/>
      <c r="Y34" s="112" t="str">
        <f t="shared" si="9"/>
        <v/>
      </c>
      <c r="Z34" s="109" t="str">
        <f t="shared" si="10"/>
        <v/>
      </c>
      <c r="AA34" s="954"/>
      <c r="AB34" s="954"/>
    </row>
    <row r="35" spans="1:28" s="16" customFormat="1" x14ac:dyDescent="0.25">
      <c r="A35" s="493"/>
      <c r="B35" s="493"/>
      <c r="C35" s="493"/>
      <c r="D35" s="493"/>
      <c r="E35" s="954"/>
      <c r="F35" s="108"/>
      <c r="G35" s="108"/>
      <c r="H35" s="485"/>
      <c r="I35" s="486">
        <f t="shared" si="0"/>
        <v>0</v>
      </c>
      <c r="J35" s="485"/>
      <c r="K35" s="486">
        <f t="shared" si="1"/>
        <v>0</v>
      </c>
      <c r="L35" s="485"/>
      <c r="M35" s="486">
        <f t="shared" si="2"/>
        <v>0</v>
      </c>
      <c r="N35" s="485"/>
      <c r="O35" s="486">
        <f t="shared" si="3"/>
        <v>0</v>
      </c>
      <c r="P35" s="485"/>
      <c r="Q35" s="109">
        <f t="shared" si="4"/>
        <v>0</v>
      </c>
      <c r="R35" s="109" t="str">
        <f t="shared" si="5"/>
        <v/>
      </c>
      <c r="S35" s="485"/>
      <c r="T35" s="109" t="str">
        <f t="shared" si="6"/>
        <v/>
      </c>
      <c r="U35" s="111" t="str">
        <f t="shared" si="7"/>
        <v/>
      </c>
      <c r="V35" s="109" t="str">
        <f t="shared" si="8"/>
        <v/>
      </c>
      <c r="W35" s="110"/>
      <c r="X35" s="110"/>
      <c r="Y35" s="112" t="str">
        <f t="shared" si="9"/>
        <v/>
      </c>
      <c r="Z35" s="109" t="str">
        <f t="shared" si="10"/>
        <v/>
      </c>
      <c r="AA35" s="954"/>
      <c r="AB35" s="954"/>
    </row>
    <row r="36" spans="1:28" s="16" customFormat="1" x14ac:dyDescent="0.25">
      <c r="A36" s="493"/>
      <c r="B36" s="493"/>
      <c r="C36" s="493"/>
      <c r="D36" s="493"/>
      <c r="E36" s="954"/>
      <c r="F36" s="108"/>
      <c r="G36" s="108"/>
      <c r="H36" s="485"/>
      <c r="I36" s="486">
        <f t="shared" si="0"/>
        <v>0</v>
      </c>
      <c r="J36" s="485"/>
      <c r="K36" s="486">
        <f t="shared" si="1"/>
        <v>0</v>
      </c>
      <c r="L36" s="485"/>
      <c r="M36" s="486">
        <f t="shared" si="2"/>
        <v>0</v>
      </c>
      <c r="N36" s="485"/>
      <c r="O36" s="486">
        <f t="shared" si="3"/>
        <v>0</v>
      </c>
      <c r="P36" s="485"/>
      <c r="Q36" s="109">
        <f t="shared" si="4"/>
        <v>0</v>
      </c>
      <c r="R36" s="109" t="str">
        <f t="shared" si="5"/>
        <v/>
      </c>
      <c r="S36" s="485"/>
      <c r="T36" s="109" t="str">
        <f t="shared" si="6"/>
        <v/>
      </c>
      <c r="U36" s="111" t="str">
        <f t="shared" si="7"/>
        <v/>
      </c>
      <c r="V36" s="109" t="str">
        <f t="shared" si="8"/>
        <v/>
      </c>
      <c r="W36" s="110"/>
      <c r="X36" s="110"/>
      <c r="Y36" s="112" t="str">
        <f t="shared" si="9"/>
        <v/>
      </c>
      <c r="Z36" s="109" t="str">
        <f t="shared" si="10"/>
        <v/>
      </c>
      <c r="AA36" s="954"/>
      <c r="AB36" s="954"/>
    </row>
    <row r="37" spans="1:28" s="16" customFormat="1" x14ac:dyDescent="0.25">
      <c r="A37" s="493"/>
      <c r="B37" s="493"/>
      <c r="C37" s="493"/>
      <c r="D37" s="493"/>
      <c r="E37" s="954"/>
      <c r="F37" s="108"/>
      <c r="G37" s="108"/>
      <c r="H37" s="485"/>
      <c r="I37" s="486">
        <f t="shared" si="0"/>
        <v>0</v>
      </c>
      <c r="J37" s="485"/>
      <c r="K37" s="486">
        <f t="shared" si="1"/>
        <v>0</v>
      </c>
      <c r="L37" s="485"/>
      <c r="M37" s="486">
        <f t="shared" si="2"/>
        <v>0</v>
      </c>
      <c r="N37" s="485"/>
      <c r="O37" s="486">
        <f t="shared" si="3"/>
        <v>0</v>
      </c>
      <c r="P37" s="485"/>
      <c r="Q37" s="109">
        <f t="shared" si="4"/>
        <v>0</v>
      </c>
      <c r="R37" s="109" t="str">
        <f t="shared" si="5"/>
        <v/>
      </c>
      <c r="S37" s="485"/>
      <c r="T37" s="109" t="str">
        <f t="shared" si="6"/>
        <v/>
      </c>
      <c r="U37" s="111" t="str">
        <f t="shared" si="7"/>
        <v/>
      </c>
      <c r="V37" s="109" t="str">
        <f t="shared" si="8"/>
        <v/>
      </c>
      <c r="W37" s="110"/>
      <c r="X37" s="110"/>
      <c r="Y37" s="112" t="str">
        <f t="shared" si="9"/>
        <v/>
      </c>
      <c r="Z37" s="109" t="str">
        <f t="shared" si="10"/>
        <v/>
      </c>
      <c r="AA37" s="954"/>
      <c r="AB37" s="954"/>
    </row>
    <row r="38" spans="1:28" s="16" customFormat="1" x14ac:dyDescent="0.25">
      <c r="A38" s="493"/>
      <c r="B38" s="493"/>
      <c r="C38" s="493"/>
      <c r="D38" s="493"/>
      <c r="E38" s="954"/>
      <c r="F38" s="108"/>
      <c r="G38" s="108"/>
      <c r="H38" s="485"/>
      <c r="I38" s="486">
        <f t="shared" si="0"/>
        <v>0</v>
      </c>
      <c r="J38" s="485"/>
      <c r="K38" s="486">
        <f t="shared" si="1"/>
        <v>0</v>
      </c>
      <c r="L38" s="485"/>
      <c r="M38" s="486">
        <f t="shared" si="2"/>
        <v>0</v>
      </c>
      <c r="N38" s="485"/>
      <c r="O38" s="486">
        <f t="shared" si="3"/>
        <v>0</v>
      </c>
      <c r="P38" s="485"/>
      <c r="Q38" s="109">
        <f t="shared" si="4"/>
        <v>0</v>
      </c>
      <c r="R38" s="109" t="str">
        <f t="shared" si="5"/>
        <v/>
      </c>
      <c r="S38" s="485"/>
      <c r="T38" s="109" t="str">
        <f t="shared" si="6"/>
        <v/>
      </c>
      <c r="U38" s="111" t="str">
        <f t="shared" si="7"/>
        <v/>
      </c>
      <c r="V38" s="109" t="str">
        <f t="shared" si="8"/>
        <v/>
      </c>
      <c r="W38" s="110"/>
      <c r="X38" s="110"/>
      <c r="Y38" s="112" t="str">
        <f t="shared" si="9"/>
        <v/>
      </c>
      <c r="Z38" s="109" t="str">
        <f t="shared" si="10"/>
        <v/>
      </c>
      <c r="AA38" s="954"/>
      <c r="AB38" s="954"/>
    </row>
    <row r="39" spans="1:28" s="16" customFormat="1" hidden="1" x14ac:dyDescent="0.25">
      <c r="A39" s="493"/>
      <c r="B39" s="493"/>
      <c r="C39" s="493"/>
      <c r="D39" s="493"/>
      <c r="E39" s="954"/>
      <c r="F39" s="118"/>
      <c r="G39" s="118"/>
      <c r="H39" s="118"/>
      <c r="I39" s="109">
        <f>SUM(I15:I38)</f>
        <v>0</v>
      </c>
      <c r="J39" s="118"/>
      <c r="K39" s="109">
        <f>SUM(K15:K38)</f>
        <v>0</v>
      </c>
      <c r="L39" s="118"/>
      <c r="M39" s="109">
        <f>SUM(M15:M38)</f>
        <v>0</v>
      </c>
      <c r="N39" s="118"/>
      <c r="O39" s="109">
        <f>SUM(O15:O38)</f>
        <v>0</v>
      </c>
      <c r="P39" s="118"/>
      <c r="Q39" s="109">
        <f>SUM(Q15:Q38)</f>
        <v>0</v>
      </c>
      <c r="R39" s="109"/>
      <c r="S39" s="119"/>
      <c r="T39" s="120"/>
      <c r="U39" s="111"/>
      <c r="V39" s="109"/>
      <c r="W39" s="119"/>
      <c r="X39" s="119"/>
      <c r="Y39" s="121"/>
      <c r="Z39" s="109"/>
      <c r="AA39" s="954"/>
      <c r="AB39" s="954"/>
    </row>
    <row r="40" spans="1:28" x14ac:dyDescent="0.25">
      <c r="A40" s="493"/>
      <c r="B40" s="493"/>
      <c r="C40" s="493"/>
      <c r="D40" s="493"/>
      <c r="E40" s="493"/>
      <c r="F40" s="963"/>
      <c r="G40" s="493"/>
      <c r="H40" s="493"/>
      <c r="I40" s="493"/>
      <c r="J40" s="493"/>
      <c r="K40" s="493"/>
      <c r="L40" s="493"/>
      <c r="M40" s="493"/>
      <c r="N40" s="493"/>
      <c r="O40" s="493"/>
      <c r="P40" s="493"/>
      <c r="Q40" s="493"/>
      <c r="R40" s="979"/>
      <c r="S40" s="980">
        <f>SUM(S15:S39)</f>
        <v>0</v>
      </c>
      <c r="T40" s="981"/>
      <c r="U40" s="980">
        <f>SUM(U15:U39)</f>
        <v>0</v>
      </c>
      <c r="V40" s="981"/>
      <c r="W40" s="980">
        <f>SUM(W15:W39)</f>
        <v>0</v>
      </c>
      <c r="X40" s="493"/>
      <c r="Y40" s="493"/>
      <c r="Z40" s="493"/>
      <c r="AA40" s="493"/>
      <c r="AB40" s="493"/>
    </row>
    <row r="41" spans="1:28" x14ac:dyDescent="0.25">
      <c r="A41" s="493"/>
      <c r="B41" s="493"/>
      <c r="C41" s="493"/>
      <c r="D41" s="493"/>
      <c r="E41" s="493"/>
      <c r="F41" s="963"/>
      <c r="G41" s="493"/>
      <c r="H41" s="493"/>
      <c r="I41" s="493"/>
      <c r="J41" s="493"/>
      <c r="K41" s="493"/>
      <c r="L41" s="493"/>
      <c r="M41" s="493"/>
      <c r="N41" s="493"/>
      <c r="O41" s="493"/>
      <c r="P41" s="957" t="s">
        <v>126</v>
      </c>
      <c r="Q41" s="493"/>
      <c r="R41" s="979">
        <f>R42-(D20+D21+D23)</f>
        <v>0</v>
      </c>
      <c r="S41" s="493"/>
      <c r="T41" s="982" t="s">
        <v>127</v>
      </c>
      <c r="U41" s="983" t="str">
        <f>IFERROR(R41/R42,"")</f>
        <v/>
      </c>
      <c r="V41" s="493"/>
      <c r="W41" s="982" t="s">
        <v>128</v>
      </c>
      <c r="X41" s="488" t="str">
        <f>IFERROR(IF(F15="","",((S40-U40)/S40)*1000000),"")</f>
        <v/>
      </c>
      <c r="Y41" s="493"/>
      <c r="Z41" s="493"/>
      <c r="AA41" s="493"/>
      <c r="AB41" s="493"/>
    </row>
    <row r="42" spans="1:28" x14ac:dyDescent="0.25">
      <c r="A42" s="493"/>
      <c r="B42" s="493"/>
      <c r="C42" s="493"/>
      <c r="D42" s="493"/>
      <c r="E42" s="493"/>
      <c r="F42" s="963"/>
      <c r="G42" s="493"/>
      <c r="H42" s="493"/>
      <c r="I42" s="493"/>
      <c r="J42" s="493"/>
      <c r="K42" s="493"/>
      <c r="L42" s="493"/>
      <c r="M42" s="493"/>
      <c r="N42" s="493"/>
      <c r="O42" s="493"/>
      <c r="P42" s="957" t="s">
        <v>129</v>
      </c>
      <c r="Q42" s="493"/>
      <c r="R42" s="979">
        <f>SUM(R15:R38)-(D19+D22)</f>
        <v>0</v>
      </c>
      <c r="S42" s="493"/>
      <c r="T42" s="984"/>
      <c r="U42" s="493"/>
      <c r="V42" s="984"/>
      <c r="W42" s="957" t="s">
        <v>130</v>
      </c>
      <c r="X42" s="985" t="str">
        <f>IFERROR(IF(F15="","",((S40-(U40+W40))/S40)),"")</f>
        <v/>
      </c>
      <c r="Y42" s="493"/>
      <c r="Z42" s="493"/>
      <c r="AA42" s="493"/>
      <c r="AB42" s="493"/>
    </row>
    <row r="43" spans="1:28" x14ac:dyDescent="0.25">
      <c r="A43" s="493"/>
      <c r="B43" s="493"/>
      <c r="C43" s="493"/>
      <c r="D43" s="493"/>
      <c r="E43" s="493"/>
      <c r="F43" s="963"/>
      <c r="G43" s="493"/>
      <c r="H43" s="493"/>
      <c r="I43" s="493"/>
      <c r="J43" s="493"/>
      <c r="K43" s="493"/>
      <c r="L43" s="493"/>
      <c r="M43" s="493"/>
      <c r="N43" s="493"/>
      <c r="O43" s="493"/>
      <c r="P43" s="957"/>
      <c r="Q43" s="493"/>
      <c r="R43" s="979"/>
      <c r="S43" s="493"/>
      <c r="T43" s="984"/>
      <c r="U43" s="493"/>
      <c r="V43" s="984"/>
      <c r="W43" s="493"/>
      <c r="X43" s="493"/>
      <c r="Y43" s="493"/>
      <c r="Z43" s="493"/>
      <c r="AA43" s="493"/>
      <c r="AB43" s="493"/>
    </row>
    <row r="44" spans="1:28" x14ac:dyDescent="0.25">
      <c r="A44" s="493"/>
      <c r="B44" s="493"/>
      <c r="C44" s="493"/>
      <c r="D44" s="493"/>
      <c r="E44" s="493"/>
      <c r="F44" s="493"/>
      <c r="G44" s="493"/>
      <c r="H44" s="493"/>
      <c r="I44" s="493"/>
      <c r="J44" s="493"/>
      <c r="K44" s="493"/>
      <c r="L44" s="1392" t="s">
        <v>131</v>
      </c>
      <c r="M44" s="1392"/>
      <c r="N44" s="1392"/>
      <c r="O44" s="1392"/>
      <c r="P44" s="1392"/>
      <c r="Q44" s="1392"/>
      <c r="R44" s="1392"/>
      <c r="S44" s="1392"/>
      <c r="T44" s="1392"/>
      <c r="U44" s="1392"/>
      <c r="V44" s="1392"/>
      <c r="W44" s="960"/>
      <c r="X44" s="960"/>
      <c r="Y44" s="953"/>
      <c r="Z44" s="953"/>
      <c r="AA44" s="493"/>
      <c r="AB44" s="493"/>
    </row>
    <row r="45" spans="1:28" s="122" customFormat="1" x14ac:dyDescent="0.25">
      <c r="A45" s="493"/>
      <c r="B45" s="493"/>
      <c r="C45" s="493"/>
      <c r="D45" s="493"/>
      <c r="E45" s="967"/>
      <c r="F45" s="967"/>
      <c r="G45" s="967"/>
      <c r="H45" s="967"/>
      <c r="I45" s="967"/>
      <c r="J45" s="967"/>
      <c r="L45" s="1393"/>
      <c r="M45" s="1394"/>
      <c r="N45" s="1394"/>
      <c r="O45" s="1394"/>
      <c r="P45" s="1394"/>
      <c r="Q45" s="1394"/>
      <c r="R45" s="1394"/>
      <c r="S45" s="1394"/>
      <c r="T45" s="1394"/>
      <c r="U45" s="1394"/>
      <c r="V45" s="1394"/>
      <c r="W45" s="1394"/>
      <c r="X45" s="1394"/>
      <c r="Y45" s="1394"/>
      <c r="Z45" s="1395"/>
      <c r="AA45" s="967"/>
      <c r="AB45" s="967"/>
    </row>
    <row r="46" spans="1:28" x14ac:dyDescent="0.25">
      <c r="A46" s="493"/>
      <c r="B46" s="493"/>
      <c r="C46" s="493"/>
      <c r="D46" s="493"/>
      <c r="E46" s="493"/>
      <c r="F46" s="493"/>
      <c r="G46" s="493"/>
      <c r="H46" s="493"/>
      <c r="I46" s="493"/>
      <c r="J46" s="493"/>
      <c r="L46" s="1396"/>
      <c r="M46" s="1397"/>
      <c r="N46" s="1397"/>
      <c r="O46" s="1397"/>
      <c r="P46" s="1397"/>
      <c r="Q46" s="1397"/>
      <c r="R46" s="1397"/>
      <c r="S46" s="1397"/>
      <c r="T46" s="1397"/>
      <c r="U46" s="1397"/>
      <c r="V46" s="1397"/>
      <c r="W46" s="1397"/>
      <c r="X46" s="1397"/>
      <c r="Y46" s="1397"/>
      <c r="Z46" s="1398"/>
      <c r="AA46" s="493"/>
      <c r="AB46" s="493"/>
    </row>
    <row r="47" spans="1:28" x14ac:dyDescent="0.25">
      <c r="A47" s="493"/>
      <c r="B47" s="493"/>
      <c r="C47" s="493"/>
      <c r="D47" s="493"/>
      <c r="E47" s="493"/>
      <c r="F47" s="493"/>
      <c r="G47" s="493"/>
      <c r="H47" s="493"/>
      <c r="I47" s="493"/>
      <c r="J47" s="493"/>
      <c r="L47" s="1396"/>
      <c r="M47" s="1397"/>
      <c r="N47" s="1397"/>
      <c r="O47" s="1397"/>
      <c r="P47" s="1397"/>
      <c r="Q47" s="1397"/>
      <c r="R47" s="1397"/>
      <c r="S47" s="1397"/>
      <c r="T47" s="1397"/>
      <c r="U47" s="1397"/>
      <c r="V47" s="1397"/>
      <c r="W47" s="1397"/>
      <c r="X47" s="1397"/>
      <c r="Y47" s="1397"/>
      <c r="Z47" s="1398"/>
      <c r="AA47" s="493"/>
      <c r="AB47" s="493"/>
    </row>
    <row r="48" spans="1:28" x14ac:dyDescent="0.25">
      <c r="A48" s="493"/>
      <c r="B48" s="493"/>
      <c r="C48" s="493"/>
      <c r="D48" s="493"/>
      <c r="E48" s="493"/>
      <c r="F48" s="493"/>
      <c r="G48" s="493"/>
      <c r="H48" s="493"/>
      <c r="I48" s="493"/>
      <c r="J48" s="493"/>
      <c r="L48" s="1396"/>
      <c r="M48" s="1397"/>
      <c r="N48" s="1397"/>
      <c r="O48" s="1397"/>
      <c r="P48" s="1397"/>
      <c r="Q48" s="1397"/>
      <c r="R48" s="1397"/>
      <c r="S48" s="1397"/>
      <c r="T48" s="1397"/>
      <c r="U48" s="1397"/>
      <c r="V48" s="1397"/>
      <c r="W48" s="1397"/>
      <c r="X48" s="1397"/>
      <c r="Y48" s="1397"/>
      <c r="Z48" s="1398"/>
      <c r="AA48" s="493"/>
      <c r="AB48" s="493"/>
    </row>
    <row r="49" spans="1:28" x14ac:dyDescent="0.25">
      <c r="A49" s="493"/>
      <c r="B49" s="493"/>
      <c r="C49" s="493"/>
      <c r="D49" s="493"/>
      <c r="E49" s="493"/>
      <c r="F49" s="493"/>
      <c r="G49" s="493"/>
      <c r="H49" s="493"/>
      <c r="I49" s="493"/>
      <c r="J49" s="493"/>
      <c r="L49" s="1396"/>
      <c r="M49" s="1397"/>
      <c r="N49" s="1397"/>
      <c r="O49" s="1397"/>
      <c r="P49" s="1397"/>
      <c r="Q49" s="1397"/>
      <c r="R49" s="1397"/>
      <c r="S49" s="1397"/>
      <c r="T49" s="1397"/>
      <c r="U49" s="1397"/>
      <c r="V49" s="1397"/>
      <c r="W49" s="1397"/>
      <c r="X49" s="1397"/>
      <c r="Y49" s="1397"/>
      <c r="Z49" s="1398"/>
      <c r="AA49" s="493"/>
      <c r="AB49" s="493"/>
    </row>
    <row r="50" spans="1:28" x14ac:dyDescent="0.25">
      <c r="A50" s="493"/>
      <c r="B50" s="493"/>
      <c r="C50" s="493"/>
      <c r="D50" s="493"/>
      <c r="E50" s="493"/>
      <c r="F50" s="963"/>
      <c r="G50" s="493"/>
      <c r="H50" s="493"/>
      <c r="I50" s="493"/>
      <c r="J50" s="493"/>
      <c r="L50" s="1396"/>
      <c r="M50" s="1397"/>
      <c r="N50" s="1397"/>
      <c r="O50" s="1397"/>
      <c r="P50" s="1397"/>
      <c r="Q50" s="1397"/>
      <c r="R50" s="1397"/>
      <c r="S50" s="1397"/>
      <c r="T50" s="1397"/>
      <c r="U50" s="1397"/>
      <c r="V50" s="1397"/>
      <c r="W50" s="1397"/>
      <c r="X50" s="1397"/>
      <c r="Y50" s="1397"/>
      <c r="Z50" s="1398"/>
      <c r="AA50" s="493"/>
      <c r="AB50" s="493"/>
    </row>
    <row r="51" spans="1:28" x14ac:dyDescent="0.25">
      <c r="A51" s="493"/>
      <c r="B51" s="493"/>
      <c r="C51" s="493"/>
      <c r="D51" s="493"/>
      <c r="E51" s="493"/>
      <c r="F51" s="963"/>
      <c r="G51" s="493"/>
      <c r="H51" s="493"/>
      <c r="I51" s="493"/>
      <c r="J51" s="493"/>
      <c r="L51" s="1396"/>
      <c r="M51" s="1397"/>
      <c r="N51" s="1397"/>
      <c r="O51" s="1397"/>
      <c r="P51" s="1397"/>
      <c r="Q51" s="1397"/>
      <c r="R51" s="1397"/>
      <c r="S51" s="1397"/>
      <c r="T51" s="1397"/>
      <c r="U51" s="1397"/>
      <c r="V51" s="1397"/>
      <c r="W51" s="1397"/>
      <c r="X51" s="1397"/>
      <c r="Y51" s="1397"/>
      <c r="Z51" s="1398"/>
      <c r="AA51" s="493"/>
      <c r="AB51" s="493"/>
    </row>
    <row r="52" spans="1:28" x14ac:dyDescent="0.25">
      <c r="A52" s="493"/>
      <c r="B52" s="493"/>
      <c r="C52" s="493"/>
      <c r="D52" s="493"/>
      <c r="E52" s="493"/>
      <c r="F52" s="963"/>
      <c r="G52" s="493"/>
      <c r="H52" s="493"/>
      <c r="I52" s="493"/>
      <c r="J52" s="493"/>
      <c r="L52" s="1399"/>
      <c r="M52" s="1400"/>
      <c r="N52" s="1400"/>
      <c r="O52" s="1400"/>
      <c r="P52" s="1400"/>
      <c r="Q52" s="1400"/>
      <c r="R52" s="1400"/>
      <c r="S52" s="1400"/>
      <c r="T52" s="1400"/>
      <c r="U52" s="1400"/>
      <c r="V52" s="1400"/>
      <c r="W52" s="1400"/>
      <c r="X52" s="1400"/>
      <c r="Y52" s="1400"/>
      <c r="Z52" s="1401"/>
      <c r="AA52" s="493"/>
      <c r="AB52" s="493"/>
    </row>
    <row r="53" spans="1:28" x14ac:dyDescent="0.25">
      <c r="A53" s="493"/>
      <c r="B53" s="493"/>
      <c r="C53" s="493"/>
      <c r="D53" s="493"/>
      <c r="E53" s="493"/>
      <c r="F53" s="963"/>
      <c r="G53" s="493"/>
      <c r="H53" s="493"/>
      <c r="I53" s="493"/>
      <c r="J53" s="493"/>
      <c r="L53" s="493"/>
      <c r="M53" s="493"/>
      <c r="N53" s="493"/>
      <c r="O53" s="493"/>
      <c r="P53" s="493"/>
      <c r="Q53" s="493"/>
      <c r="R53" s="493"/>
      <c r="S53" s="493"/>
      <c r="T53" s="493"/>
      <c r="U53" s="493"/>
      <c r="V53" s="493"/>
      <c r="W53" s="493"/>
      <c r="X53" s="493"/>
      <c r="Y53" s="493"/>
      <c r="Z53" s="493"/>
      <c r="AA53" s="493"/>
      <c r="AB53" s="493"/>
    </row>
    <row r="54" spans="1:28" x14ac:dyDescent="0.25">
      <c r="A54" s="493"/>
      <c r="B54" s="493"/>
      <c r="C54" s="493"/>
      <c r="D54" s="493"/>
      <c r="E54" s="493"/>
      <c r="F54" s="963"/>
      <c r="G54" s="493"/>
      <c r="H54" s="493"/>
      <c r="I54" s="493"/>
      <c r="J54" s="493"/>
      <c r="L54" s="493"/>
      <c r="M54" s="493"/>
      <c r="N54" s="493"/>
      <c r="O54" s="493"/>
      <c r="P54" s="493"/>
      <c r="Q54" s="493"/>
      <c r="R54" s="493"/>
      <c r="S54" s="493"/>
      <c r="T54" s="493"/>
      <c r="U54" s="493"/>
      <c r="V54" s="493"/>
      <c r="W54" s="493"/>
      <c r="X54" s="493"/>
      <c r="Y54" s="493"/>
      <c r="Z54" s="493"/>
      <c r="AA54" s="493"/>
      <c r="AB54" s="493"/>
    </row>
    <row r="55" spans="1:28" x14ac:dyDescent="0.25">
      <c r="A55" s="493"/>
      <c r="B55" s="493"/>
      <c r="C55" s="493"/>
      <c r="D55" s="493"/>
      <c r="E55" s="493"/>
      <c r="F55" s="963"/>
      <c r="G55" s="493"/>
      <c r="H55" s="493"/>
      <c r="I55" s="493"/>
      <c r="J55" s="493"/>
      <c r="L55" s="493"/>
      <c r="M55" s="493"/>
      <c r="N55" s="493"/>
      <c r="O55" s="493"/>
      <c r="P55" s="493"/>
      <c r="Q55" s="493"/>
      <c r="R55" s="493"/>
      <c r="S55" s="493"/>
      <c r="T55" s="493"/>
      <c r="U55" s="493"/>
      <c r="V55" s="493"/>
      <c r="W55" s="493"/>
      <c r="X55" s="493"/>
      <c r="Y55" s="493"/>
      <c r="Z55" s="493"/>
      <c r="AA55" s="493"/>
      <c r="AB55" s="493"/>
    </row>
    <row r="56" spans="1:28" x14ac:dyDescent="0.25">
      <c r="A56" s="493"/>
      <c r="B56" s="493"/>
      <c r="C56" s="493"/>
      <c r="D56" s="493"/>
      <c r="E56" s="493"/>
      <c r="F56" s="493"/>
      <c r="G56" s="493"/>
      <c r="H56" s="493"/>
      <c r="I56" s="493"/>
      <c r="J56" s="493"/>
      <c r="L56" s="493"/>
      <c r="M56" s="493"/>
      <c r="N56" s="493"/>
      <c r="O56" s="493"/>
      <c r="P56" s="493"/>
      <c r="Q56" s="493"/>
      <c r="R56" s="493"/>
      <c r="S56" s="493"/>
      <c r="T56" s="493"/>
      <c r="U56" s="493"/>
      <c r="V56" s="493"/>
      <c r="W56" s="493"/>
      <c r="X56" s="493"/>
      <c r="Y56" s="493"/>
      <c r="Z56" s="493"/>
      <c r="AA56" s="493"/>
      <c r="AB56" s="493"/>
    </row>
    <row r="57" spans="1:28" x14ac:dyDescent="0.25">
      <c r="A57" s="493"/>
      <c r="B57" s="493"/>
      <c r="C57" s="493"/>
      <c r="D57" s="493"/>
      <c r="E57" s="493"/>
      <c r="F57" s="493"/>
      <c r="G57" s="493"/>
      <c r="H57" s="493"/>
      <c r="I57" s="493"/>
      <c r="J57" s="493"/>
      <c r="L57" s="493"/>
      <c r="M57" s="493"/>
      <c r="N57" s="493"/>
      <c r="O57" s="493"/>
      <c r="P57" s="493"/>
      <c r="Q57" s="493"/>
      <c r="R57" s="493"/>
      <c r="S57" s="493"/>
      <c r="T57" s="493"/>
      <c r="U57" s="493"/>
      <c r="V57" s="493"/>
      <c r="W57" s="493"/>
      <c r="X57" s="493"/>
      <c r="Y57" s="493"/>
      <c r="Z57" s="493"/>
      <c r="AA57" s="493"/>
      <c r="AB57" s="493"/>
    </row>
    <row r="58" spans="1:28" x14ac:dyDescent="0.25">
      <c r="A58" s="493"/>
      <c r="B58" s="493"/>
      <c r="C58" s="493"/>
      <c r="D58" s="493"/>
      <c r="E58" s="493"/>
      <c r="F58" s="493"/>
      <c r="G58" s="493"/>
      <c r="H58" s="493"/>
      <c r="I58" s="493"/>
      <c r="J58" s="493"/>
      <c r="L58" s="493"/>
      <c r="M58" s="493"/>
      <c r="N58" s="493"/>
      <c r="O58" s="493"/>
      <c r="P58" s="493"/>
      <c r="Q58" s="493"/>
      <c r="R58" s="493"/>
      <c r="S58" s="493"/>
      <c r="T58" s="493"/>
      <c r="U58" s="493"/>
      <c r="V58" s="493"/>
      <c r="W58" s="493"/>
      <c r="X58" s="493"/>
      <c r="Y58" s="493"/>
      <c r="Z58" s="493"/>
      <c r="AA58" s="493"/>
      <c r="AB58" s="493"/>
    </row>
    <row r="59" spans="1:28" x14ac:dyDescent="0.25">
      <c r="A59" s="493"/>
      <c r="B59" s="493"/>
      <c r="C59" s="493"/>
      <c r="D59" s="493"/>
      <c r="E59" s="493"/>
      <c r="F59" s="493"/>
      <c r="G59" s="493"/>
      <c r="H59" s="493"/>
      <c r="I59" s="493"/>
      <c r="J59" s="493"/>
      <c r="L59" s="493"/>
      <c r="M59" s="493"/>
      <c r="N59" s="493"/>
      <c r="O59" s="493"/>
      <c r="P59" s="493"/>
      <c r="Q59" s="493"/>
      <c r="R59" s="493"/>
      <c r="S59" s="493"/>
      <c r="T59" s="493"/>
      <c r="U59" s="493"/>
      <c r="V59" s="493"/>
      <c r="W59" s="493"/>
      <c r="X59" s="493"/>
      <c r="Y59" s="493"/>
      <c r="Z59" s="493"/>
      <c r="AA59" s="493"/>
      <c r="AB59" s="493"/>
    </row>
    <row r="60" spans="1:28" x14ac:dyDescent="0.25">
      <c r="A60" s="493"/>
      <c r="B60" s="493"/>
      <c r="C60" s="493"/>
      <c r="D60" s="493"/>
      <c r="E60" s="493"/>
      <c r="F60" s="493"/>
      <c r="G60" s="493"/>
      <c r="H60" s="493"/>
      <c r="I60" s="493"/>
      <c r="J60" s="493"/>
      <c r="L60" s="493"/>
      <c r="M60" s="493"/>
      <c r="N60" s="493"/>
      <c r="O60" s="493"/>
      <c r="P60" s="493"/>
      <c r="Q60" s="493"/>
      <c r="R60" s="493"/>
      <c r="S60" s="493"/>
      <c r="T60" s="493"/>
      <c r="U60" s="493"/>
      <c r="V60" s="493"/>
      <c r="W60" s="493"/>
      <c r="X60" s="493"/>
      <c r="Y60" s="493"/>
      <c r="Z60" s="493"/>
      <c r="AA60" s="493"/>
      <c r="AB60" s="493"/>
    </row>
    <row r="61" spans="1:28" x14ac:dyDescent="0.25">
      <c r="A61" s="493"/>
      <c r="B61" s="493"/>
      <c r="C61" s="493"/>
      <c r="D61" s="493"/>
      <c r="E61" s="493"/>
      <c r="F61" s="493"/>
      <c r="G61" s="493"/>
      <c r="H61" s="493"/>
      <c r="I61" s="493"/>
      <c r="J61" s="493"/>
      <c r="L61" s="493"/>
      <c r="M61" s="493"/>
      <c r="N61" s="493"/>
      <c r="O61" s="493"/>
      <c r="P61" s="493"/>
      <c r="Q61" s="493"/>
      <c r="R61" s="493"/>
      <c r="S61" s="493"/>
      <c r="T61" s="493"/>
      <c r="U61" s="493"/>
      <c r="V61" s="493"/>
      <c r="W61" s="493"/>
      <c r="X61" s="493"/>
      <c r="Y61" s="493"/>
      <c r="Z61" s="493"/>
      <c r="AA61" s="493"/>
      <c r="AB61" s="493"/>
    </row>
    <row r="62" spans="1:28" x14ac:dyDescent="0.25">
      <c r="A62" s="493"/>
      <c r="B62" s="493"/>
      <c r="C62" s="493"/>
      <c r="D62" s="493"/>
      <c r="E62" s="493"/>
      <c r="F62" s="493"/>
      <c r="G62" s="493"/>
      <c r="H62" s="493"/>
      <c r="I62" s="493"/>
      <c r="J62" s="493"/>
      <c r="L62" s="493"/>
      <c r="M62" s="493"/>
      <c r="N62" s="493"/>
      <c r="O62" s="493"/>
      <c r="P62" s="493"/>
      <c r="Q62" s="493"/>
      <c r="R62" s="493"/>
      <c r="S62" s="493"/>
      <c r="T62" s="493"/>
      <c r="U62" s="493"/>
      <c r="V62" s="493"/>
      <c r="W62" s="493"/>
      <c r="X62" s="493"/>
      <c r="Y62" s="493"/>
      <c r="Z62" s="493"/>
      <c r="AA62" s="493"/>
      <c r="AB62" s="493"/>
    </row>
    <row r="63" spans="1:28" x14ac:dyDescent="0.25">
      <c r="A63" s="493"/>
      <c r="B63" s="493"/>
      <c r="C63" s="493"/>
      <c r="D63" s="493"/>
      <c r="E63" s="493"/>
      <c r="F63" s="493"/>
      <c r="G63" s="493"/>
      <c r="H63" s="493"/>
      <c r="I63" s="493"/>
      <c r="J63" s="493"/>
      <c r="L63" s="493"/>
      <c r="M63" s="493"/>
      <c r="N63" s="493"/>
      <c r="O63" s="493"/>
      <c r="P63" s="493"/>
      <c r="Q63" s="493"/>
      <c r="R63" s="493"/>
      <c r="S63" s="493"/>
      <c r="T63" s="493"/>
      <c r="U63" s="493"/>
      <c r="V63" s="493"/>
      <c r="W63" s="493"/>
      <c r="X63" s="493"/>
      <c r="Y63" s="493"/>
      <c r="Z63" s="493"/>
      <c r="AA63" s="493"/>
      <c r="AB63" s="493"/>
    </row>
    <row r="64" spans="1:28" x14ac:dyDescent="0.25">
      <c r="A64" s="493"/>
      <c r="B64" s="493"/>
      <c r="C64" s="493"/>
      <c r="D64" s="493"/>
      <c r="E64" s="493"/>
      <c r="F64" s="493"/>
      <c r="G64" s="493"/>
      <c r="H64" s="493"/>
      <c r="I64" s="493"/>
      <c r="J64" s="493"/>
      <c r="L64" s="493"/>
      <c r="M64" s="493"/>
      <c r="N64" s="493"/>
      <c r="O64" s="493"/>
      <c r="P64" s="493"/>
      <c r="Q64" s="493"/>
      <c r="R64" s="493"/>
      <c r="S64" s="493"/>
      <c r="T64" s="493"/>
      <c r="U64" s="493"/>
      <c r="V64" s="493"/>
      <c r="W64" s="493"/>
      <c r="X64" s="493"/>
      <c r="Y64" s="493"/>
      <c r="Z64" s="493"/>
      <c r="AA64" s="493"/>
      <c r="AB64" s="493"/>
    </row>
    <row r="65" spans="1:28" x14ac:dyDescent="0.25">
      <c r="A65" s="493"/>
      <c r="B65" s="493"/>
      <c r="C65" s="493"/>
      <c r="D65" s="493"/>
      <c r="E65" s="493"/>
      <c r="F65" s="493"/>
      <c r="G65" s="493"/>
      <c r="H65" s="493"/>
      <c r="I65" s="493"/>
      <c r="J65" s="493"/>
      <c r="L65" s="493"/>
      <c r="M65" s="493"/>
      <c r="N65" s="493"/>
      <c r="O65" s="493"/>
      <c r="P65" s="493"/>
      <c r="Q65" s="493"/>
      <c r="R65" s="493"/>
      <c r="S65" s="493"/>
      <c r="T65" s="493"/>
      <c r="U65" s="493"/>
      <c r="V65" s="493"/>
      <c r="W65" s="493"/>
      <c r="X65" s="493"/>
      <c r="Y65" s="493"/>
      <c r="Z65" s="493"/>
      <c r="AA65" s="493"/>
      <c r="AB65" s="493"/>
    </row>
    <row r="66" spans="1:28" x14ac:dyDescent="0.25">
      <c r="A66" s="493"/>
      <c r="B66" s="493"/>
      <c r="C66" s="493"/>
      <c r="D66" s="493"/>
      <c r="E66" s="493"/>
      <c r="F66" s="493"/>
      <c r="G66" s="493"/>
      <c r="H66" s="493"/>
      <c r="I66" s="493"/>
      <c r="J66" s="493"/>
      <c r="L66" s="493"/>
      <c r="M66" s="493"/>
      <c r="N66" s="493"/>
      <c r="O66" s="493"/>
      <c r="P66" s="493"/>
      <c r="Q66" s="493"/>
      <c r="R66" s="493"/>
      <c r="S66" s="493"/>
      <c r="T66" s="493"/>
      <c r="U66" s="493"/>
      <c r="V66" s="493"/>
      <c r="W66" s="493"/>
      <c r="X66" s="493"/>
      <c r="Y66" s="493"/>
      <c r="Z66" s="493"/>
      <c r="AA66" s="493"/>
      <c r="AB66" s="493"/>
    </row>
    <row r="67" spans="1:28" x14ac:dyDescent="0.25">
      <c r="A67" s="493"/>
      <c r="B67" s="493"/>
      <c r="C67" s="493"/>
      <c r="D67" s="493"/>
      <c r="E67" s="493"/>
      <c r="F67" s="493"/>
      <c r="G67" s="493"/>
      <c r="H67" s="493"/>
      <c r="I67" s="493"/>
      <c r="J67" s="493"/>
      <c r="L67" s="493"/>
      <c r="M67" s="493"/>
      <c r="N67" s="493"/>
      <c r="O67" s="493"/>
      <c r="P67" s="493"/>
      <c r="Q67" s="493"/>
      <c r="R67" s="493"/>
      <c r="S67" s="493"/>
      <c r="T67" s="493"/>
      <c r="U67" s="493"/>
      <c r="V67" s="493"/>
      <c r="W67" s="493"/>
      <c r="X67" s="493"/>
      <c r="Y67" s="493"/>
      <c r="Z67" s="493"/>
      <c r="AA67" s="493"/>
      <c r="AB67" s="493"/>
    </row>
    <row r="68" spans="1:28" x14ac:dyDescent="0.25">
      <c r="A68" s="493"/>
      <c r="B68" s="493"/>
      <c r="C68" s="493"/>
      <c r="D68" s="493"/>
      <c r="E68" s="493"/>
      <c r="F68" s="493"/>
      <c r="G68" s="493"/>
      <c r="H68" s="493"/>
      <c r="I68" s="493"/>
      <c r="J68" s="493"/>
      <c r="L68" s="493"/>
      <c r="M68" s="493"/>
      <c r="N68" s="493"/>
      <c r="O68" s="493"/>
      <c r="P68" s="493"/>
      <c r="Q68" s="493"/>
      <c r="R68" s="493"/>
      <c r="S68" s="493"/>
      <c r="T68" s="493"/>
      <c r="U68" s="493"/>
      <c r="V68" s="493"/>
      <c r="W68" s="493"/>
      <c r="X68" s="493"/>
      <c r="Y68" s="493"/>
      <c r="Z68" s="493"/>
      <c r="AA68" s="493"/>
      <c r="AB68" s="493"/>
    </row>
    <row r="69" spans="1:28" x14ac:dyDescent="0.25">
      <c r="A69" s="493"/>
      <c r="B69" s="493"/>
      <c r="C69" s="493"/>
      <c r="D69" s="493"/>
      <c r="E69" s="493"/>
      <c r="F69" s="493"/>
      <c r="G69" s="493"/>
      <c r="H69" s="493"/>
      <c r="I69" s="493"/>
      <c r="J69" s="493"/>
      <c r="L69" s="493"/>
      <c r="M69" s="493"/>
      <c r="N69" s="493"/>
      <c r="O69" s="493"/>
      <c r="P69" s="493"/>
      <c r="Q69" s="493"/>
      <c r="R69" s="493"/>
      <c r="S69" s="493"/>
      <c r="T69" s="493"/>
      <c r="U69" s="493"/>
      <c r="V69" s="493"/>
      <c r="W69" s="493"/>
      <c r="X69" s="493"/>
      <c r="Y69" s="493"/>
      <c r="Z69" s="493"/>
      <c r="AA69" s="493"/>
      <c r="AB69" s="493"/>
    </row>
    <row r="70" spans="1:28" x14ac:dyDescent="0.25">
      <c r="A70" s="493"/>
      <c r="B70" s="493"/>
      <c r="C70" s="493"/>
      <c r="D70" s="493"/>
      <c r="E70" s="493"/>
      <c r="F70" s="493"/>
      <c r="G70" s="493"/>
      <c r="H70" s="493"/>
      <c r="I70" s="493"/>
      <c r="J70" s="493"/>
      <c r="L70" s="493"/>
      <c r="M70" s="493"/>
      <c r="N70" s="493"/>
      <c r="O70" s="493"/>
      <c r="P70" s="493"/>
      <c r="Q70" s="493"/>
      <c r="R70" s="493"/>
      <c r="S70" s="493"/>
      <c r="T70" s="493"/>
      <c r="U70" s="493"/>
      <c r="V70" s="493"/>
      <c r="W70" s="493"/>
      <c r="X70" s="493"/>
      <c r="Y70" s="493"/>
      <c r="Z70" s="493"/>
      <c r="AA70" s="493"/>
      <c r="AB70" s="493"/>
    </row>
  </sheetData>
  <sheetProtection algorithmName="SHA-512" hashValue="znuYxy+rtwHg1MSeYzY+hhN7uFUgpl629+iAXHAUhsxY/cDE69E75qHVFGWRODd5gIyHWkDfv/z9E2oMXWlZpA==" saltValue="9QuqNKWIfd8zMCtkAX2wVA==" spinCount="100000" sheet="1" formatCells="0" formatColumns="0" formatRows="0"/>
  <mergeCells count="17">
    <mergeCell ref="C6:G6"/>
    <mergeCell ref="X6:Z6"/>
    <mergeCell ref="A1:Z1"/>
    <mergeCell ref="U3:W3"/>
    <mergeCell ref="W4:Y4"/>
    <mergeCell ref="C5:G5"/>
    <mergeCell ref="X5:Z5"/>
    <mergeCell ref="A16:D16"/>
    <mergeCell ref="L44:V44"/>
    <mergeCell ref="L45:Z52"/>
    <mergeCell ref="C7:G7"/>
    <mergeCell ref="X7:Z7"/>
    <mergeCell ref="V9:Z11"/>
    <mergeCell ref="J10:P10"/>
    <mergeCell ref="J11:P11"/>
    <mergeCell ref="H13:Q13"/>
    <mergeCell ref="B10:B12"/>
  </mergeCells>
  <dataValidations count="1">
    <dataValidation type="list" allowBlank="1" showDropDown="1" showInputMessage="1" showErrorMessage="1" error="Please enter only an &quot;X&quot; or &quot;x&quot; in this field!" sqref="H15:H38 J15:J38 L15:L38 N15:N38 P15:P38" xr:uid="{BA7C6A4C-94BC-48E4-9351-F00B86D93ADA}">
      <formula1>"x,X"</formula1>
    </dataValidation>
  </dataValidations>
  <hyperlinks>
    <hyperlink ref="B13" location="'Capacity Plan'!A1" display="Capacity Plan" xr:uid="{E7FE0037-36FE-44FA-8EEB-EA1C45D6CA0A}"/>
    <hyperlink ref="B10:B12" location="'Run @ Rate Summary Data'!A1" display="Run @ Rate Summary Data" xr:uid="{A719BD01-C542-41A5-8EF2-12BD418E8675}"/>
  </hyperlinks>
  <pageMargins left="0.17" right="0.19" top="0.75" bottom="0.75" header="0.3" footer="0.3"/>
  <pageSetup scale="63" fitToHeight="0" orientation="portrait" r:id="rId1"/>
  <headerFooter>
    <oddHeader>&amp;L&amp;G</oddHeader>
    <oddFooter>&amp;LF1019_x000D_&amp;1#&amp;"Aptos"&amp;12&amp;K000000 Confidential&amp;RRev 049
Dated: 11-NOV-2020</oddFooter>
  </headerFooter>
  <legacyDrawing r:id="rId2"/>
  <legacyDrawingHF r:id="rId3"/>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9E3E1-59C6-4E52-BEC5-1252C53C6FA0}">
  <sheetPr codeName="Sheet38"/>
  <dimension ref="A1:AU1048576"/>
  <sheetViews>
    <sheetView workbookViewId="0"/>
  </sheetViews>
  <sheetFormatPr defaultRowHeight="15" x14ac:dyDescent="0.25"/>
  <cols>
    <col min="1" max="1" width="7.7109375" style="6" customWidth="1"/>
    <col min="2" max="4" width="4.7109375" style="6" customWidth="1"/>
    <col min="5" max="5" width="10.42578125" style="6" customWidth="1"/>
    <col min="6" max="6" width="15.42578125" style="6" hidden="1" customWidth="1"/>
    <col min="7" max="7" width="5.140625" style="6" customWidth="1"/>
    <col min="8" max="8" width="6.28515625" style="6" customWidth="1"/>
    <col min="9" max="9" width="6.7109375" style="6" customWidth="1"/>
    <col min="10" max="10" width="5.85546875" style="6" customWidth="1"/>
    <col min="11" max="11" width="11.140625" style="6" customWidth="1"/>
    <col min="12" max="12" width="10" style="6" bestFit="1" customWidth="1"/>
    <col min="13" max="13" width="7.7109375" style="6" bestFit="1" customWidth="1"/>
    <col min="14" max="14" width="9.42578125" style="188" customWidth="1"/>
    <col min="15" max="15" width="9.85546875" style="188" bestFit="1" customWidth="1"/>
    <col min="16" max="16" width="10.28515625" style="24" customWidth="1"/>
    <col min="17" max="17" width="9.28515625" style="24" customWidth="1"/>
    <col min="18" max="18" width="10.5703125" style="189" customWidth="1"/>
    <col min="19" max="19" width="11.28515625" customWidth="1"/>
    <col min="20" max="20" width="11.85546875" bestFit="1" customWidth="1"/>
    <col min="21" max="21" width="11.7109375" bestFit="1" customWidth="1"/>
    <col min="22" max="22" width="8.42578125" style="189" bestFit="1" customWidth="1"/>
    <col min="23" max="23" width="11.42578125" style="189" bestFit="1" customWidth="1"/>
    <col min="24" max="24" width="7.7109375" style="189" customWidth="1"/>
    <col min="25" max="25" width="11.42578125" style="189" customWidth="1"/>
    <col min="26" max="26" width="41.5703125" style="189" bestFit="1" customWidth="1"/>
    <col min="27" max="27" width="10.5703125" bestFit="1" customWidth="1"/>
    <col min="28" max="28" width="7.7109375" customWidth="1"/>
    <col min="29" max="29" width="10.28515625" style="5" customWidth="1"/>
    <col min="30" max="30" width="11" style="5" customWidth="1"/>
    <col min="31" max="31" width="10.5703125" style="5" customWidth="1"/>
    <col min="34" max="34" width="11.28515625" customWidth="1"/>
    <col min="35" max="36" width="9.85546875" bestFit="1" customWidth="1"/>
    <col min="252" max="252" width="3.42578125" customWidth="1"/>
    <col min="253" max="253" width="21.7109375" customWidth="1"/>
    <col min="254" max="254" width="5.28515625" customWidth="1"/>
    <col min="255" max="255" width="5.140625" customWidth="1"/>
    <col min="256" max="256" width="4.28515625" customWidth="1"/>
    <col min="257" max="259" width="4.7109375" customWidth="1"/>
    <col min="260" max="260" width="7.5703125" customWidth="1"/>
    <col min="261" max="261" width="6.7109375" customWidth="1"/>
    <col min="262" max="262" width="0" hidden="1" customWidth="1"/>
    <col min="263" max="267" width="11.140625" customWidth="1"/>
    <col min="268" max="268" width="8.42578125" customWidth="1"/>
    <col min="269" max="269" width="10.5703125" customWidth="1"/>
    <col min="270" max="270" width="9.85546875" bestFit="1" customWidth="1"/>
    <col min="271" max="271" width="11.28515625" customWidth="1"/>
    <col min="272" max="272" width="7" customWidth="1"/>
    <col min="273" max="273" width="0" hidden="1" customWidth="1"/>
    <col min="274" max="274" width="11.28515625" customWidth="1"/>
    <col min="275" max="275" width="12" customWidth="1"/>
    <col min="276" max="276" width="0" hidden="1" customWidth="1"/>
    <col min="277" max="277" width="9.7109375" customWidth="1"/>
    <col min="278" max="278" width="10.42578125" customWidth="1"/>
    <col min="279" max="279" width="11.7109375" customWidth="1"/>
    <col min="280" max="280" width="7.7109375" customWidth="1"/>
    <col min="281" max="281" width="11.42578125" customWidth="1"/>
    <col min="282" max="282" width="11.28515625" customWidth="1"/>
    <col min="283" max="283" width="11.7109375" customWidth="1"/>
    <col min="284" max="284" width="7.7109375" customWidth="1"/>
    <col min="285" max="285" width="10.28515625" customWidth="1"/>
    <col min="286" max="286" width="11" customWidth="1"/>
    <col min="287" max="287" width="10.5703125" customWidth="1"/>
    <col min="508" max="508" width="3.42578125" customWidth="1"/>
    <col min="509" max="509" width="21.7109375" customWidth="1"/>
    <col min="510" max="510" width="5.28515625" customWidth="1"/>
    <col min="511" max="511" width="5.140625" customWidth="1"/>
    <col min="512" max="512" width="4.28515625" customWidth="1"/>
    <col min="513" max="515" width="4.7109375" customWidth="1"/>
    <col min="516" max="516" width="7.5703125" customWidth="1"/>
    <col min="517" max="517" width="6.7109375" customWidth="1"/>
    <col min="518" max="518" width="0" hidden="1" customWidth="1"/>
    <col min="519" max="523" width="11.140625" customWidth="1"/>
    <col min="524" max="524" width="8.42578125" customWidth="1"/>
    <col min="525" max="525" width="10.5703125" customWidth="1"/>
    <col min="526" max="526" width="9.85546875" bestFit="1" customWidth="1"/>
    <col min="527" max="527" width="11.28515625" customWidth="1"/>
    <col min="528" max="528" width="7" customWidth="1"/>
    <col min="529" max="529" width="0" hidden="1" customWidth="1"/>
    <col min="530" max="530" width="11.28515625" customWidth="1"/>
    <col min="531" max="531" width="12" customWidth="1"/>
    <col min="532" max="532" width="0" hidden="1" customWidth="1"/>
    <col min="533" max="533" width="9.7109375" customWidth="1"/>
    <col min="534" max="534" width="10.42578125" customWidth="1"/>
    <col min="535" max="535" width="11.7109375" customWidth="1"/>
    <col min="536" max="536" width="7.7109375" customWidth="1"/>
    <col min="537" max="537" width="11.42578125" customWidth="1"/>
    <col min="538" max="538" width="11.28515625" customWidth="1"/>
    <col min="539" max="539" width="11.7109375" customWidth="1"/>
    <col min="540" max="540" width="7.7109375" customWidth="1"/>
    <col min="541" max="541" width="10.28515625" customWidth="1"/>
    <col min="542" max="542" width="11" customWidth="1"/>
    <col min="543" max="543" width="10.5703125" customWidth="1"/>
    <col min="764" max="764" width="3.42578125" customWidth="1"/>
    <col min="765" max="765" width="21.7109375" customWidth="1"/>
    <col min="766" max="766" width="5.28515625" customWidth="1"/>
    <col min="767" max="767" width="5.140625" customWidth="1"/>
    <col min="768" max="768" width="4.28515625" customWidth="1"/>
    <col min="769" max="771" width="4.7109375" customWidth="1"/>
    <col min="772" max="772" width="7.5703125" customWidth="1"/>
    <col min="773" max="773" width="6.7109375" customWidth="1"/>
    <col min="774" max="774" width="0" hidden="1" customWidth="1"/>
    <col min="775" max="779" width="11.140625" customWidth="1"/>
    <col min="780" max="780" width="8.42578125" customWidth="1"/>
    <col min="781" max="781" width="10.5703125" customWidth="1"/>
    <col min="782" max="782" width="9.85546875" bestFit="1" customWidth="1"/>
    <col min="783" max="783" width="11.28515625" customWidth="1"/>
    <col min="784" max="784" width="7" customWidth="1"/>
    <col min="785" max="785" width="0" hidden="1" customWidth="1"/>
    <col min="786" max="786" width="11.28515625" customWidth="1"/>
    <col min="787" max="787" width="12" customWidth="1"/>
    <col min="788" max="788" width="0" hidden="1" customWidth="1"/>
    <col min="789" max="789" width="9.7109375" customWidth="1"/>
    <col min="790" max="790" width="10.42578125" customWidth="1"/>
    <col min="791" max="791" width="11.7109375" customWidth="1"/>
    <col min="792" max="792" width="7.7109375" customWidth="1"/>
    <col min="793" max="793" width="11.42578125" customWidth="1"/>
    <col min="794" max="794" width="11.28515625" customWidth="1"/>
    <col min="795" max="795" width="11.7109375" customWidth="1"/>
    <col min="796" max="796" width="7.7109375" customWidth="1"/>
    <col min="797" max="797" width="10.28515625" customWidth="1"/>
    <col min="798" max="798" width="11" customWidth="1"/>
    <col min="799" max="799" width="10.5703125" customWidth="1"/>
    <col min="1020" max="1020" width="3.42578125" customWidth="1"/>
    <col min="1021" max="1021" width="21.7109375" customWidth="1"/>
    <col min="1022" max="1022" width="5.28515625" customWidth="1"/>
    <col min="1023" max="1023" width="5.140625" customWidth="1"/>
    <col min="1024" max="1024" width="4.28515625" customWidth="1"/>
    <col min="1025" max="1027" width="4.7109375" customWidth="1"/>
    <col min="1028" max="1028" width="7.5703125" customWidth="1"/>
    <col min="1029" max="1029" width="6.7109375" customWidth="1"/>
    <col min="1030" max="1030" width="0" hidden="1" customWidth="1"/>
    <col min="1031" max="1035" width="11.140625" customWidth="1"/>
    <col min="1036" max="1036" width="8.42578125" customWidth="1"/>
    <col min="1037" max="1037" width="10.5703125" customWidth="1"/>
    <col min="1038" max="1038" width="9.85546875" bestFit="1" customWidth="1"/>
    <col min="1039" max="1039" width="11.28515625" customWidth="1"/>
    <col min="1040" max="1040" width="7" customWidth="1"/>
    <col min="1041" max="1041" width="0" hidden="1" customWidth="1"/>
    <col min="1042" max="1042" width="11.28515625" customWidth="1"/>
    <col min="1043" max="1043" width="12" customWidth="1"/>
    <col min="1044" max="1044" width="0" hidden="1" customWidth="1"/>
    <col min="1045" max="1045" width="9.7109375" customWidth="1"/>
    <col min="1046" max="1046" width="10.42578125" customWidth="1"/>
    <col min="1047" max="1047" width="11.7109375" customWidth="1"/>
    <col min="1048" max="1048" width="7.7109375" customWidth="1"/>
    <col min="1049" max="1049" width="11.42578125" customWidth="1"/>
    <col min="1050" max="1050" width="11.28515625" customWidth="1"/>
    <col min="1051" max="1051" width="11.7109375" customWidth="1"/>
    <col min="1052" max="1052" width="7.7109375" customWidth="1"/>
    <col min="1053" max="1053" width="10.28515625" customWidth="1"/>
    <col min="1054" max="1054" width="11" customWidth="1"/>
    <col min="1055" max="1055" width="10.5703125" customWidth="1"/>
    <col min="1276" max="1276" width="3.42578125" customWidth="1"/>
    <col min="1277" max="1277" width="21.7109375" customWidth="1"/>
    <col min="1278" max="1278" width="5.28515625" customWidth="1"/>
    <col min="1279" max="1279" width="5.140625" customWidth="1"/>
    <col min="1280" max="1280" width="4.28515625" customWidth="1"/>
    <col min="1281" max="1283" width="4.7109375" customWidth="1"/>
    <col min="1284" max="1284" width="7.5703125" customWidth="1"/>
    <col min="1285" max="1285" width="6.7109375" customWidth="1"/>
    <col min="1286" max="1286" width="0" hidden="1" customWidth="1"/>
    <col min="1287" max="1291" width="11.140625" customWidth="1"/>
    <col min="1292" max="1292" width="8.42578125" customWidth="1"/>
    <col min="1293" max="1293" width="10.5703125" customWidth="1"/>
    <col min="1294" max="1294" width="9.85546875" bestFit="1" customWidth="1"/>
    <col min="1295" max="1295" width="11.28515625" customWidth="1"/>
    <col min="1296" max="1296" width="7" customWidth="1"/>
    <col min="1297" max="1297" width="0" hidden="1" customWidth="1"/>
    <col min="1298" max="1298" width="11.28515625" customWidth="1"/>
    <col min="1299" max="1299" width="12" customWidth="1"/>
    <col min="1300" max="1300" width="0" hidden="1" customWidth="1"/>
    <col min="1301" max="1301" width="9.7109375" customWidth="1"/>
    <col min="1302" max="1302" width="10.42578125" customWidth="1"/>
    <col min="1303" max="1303" width="11.7109375" customWidth="1"/>
    <col min="1304" max="1304" width="7.7109375" customWidth="1"/>
    <col min="1305" max="1305" width="11.42578125" customWidth="1"/>
    <col min="1306" max="1306" width="11.28515625" customWidth="1"/>
    <col min="1307" max="1307" width="11.7109375" customWidth="1"/>
    <col min="1308" max="1308" width="7.7109375" customWidth="1"/>
    <col min="1309" max="1309" width="10.28515625" customWidth="1"/>
    <col min="1310" max="1310" width="11" customWidth="1"/>
    <col min="1311" max="1311" width="10.5703125" customWidth="1"/>
    <col min="1532" max="1532" width="3.42578125" customWidth="1"/>
    <col min="1533" max="1533" width="21.7109375" customWidth="1"/>
    <col min="1534" max="1534" width="5.28515625" customWidth="1"/>
    <col min="1535" max="1535" width="5.140625" customWidth="1"/>
    <col min="1536" max="1536" width="4.28515625" customWidth="1"/>
    <col min="1537" max="1539" width="4.7109375" customWidth="1"/>
    <col min="1540" max="1540" width="7.5703125" customWidth="1"/>
    <col min="1541" max="1541" width="6.7109375" customWidth="1"/>
    <col min="1542" max="1542" width="0" hidden="1" customWidth="1"/>
    <col min="1543" max="1547" width="11.140625" customWidth="1"/>
    <col min="1548" max="1548" width="8.42578125" customWidth="1"/>
    <col min="1549" max="1549" width="10.5703125" customWidth="1"/>
    <col min="1550" max="1550" width="9.85546875" bestFit="1" customWidth="1"/>
    <col min="1551" max="1551" width="11.28515625" customWidth="1"/>
    <col min="1552" max="1552" width="7" customWidth="1"/>
    <col min="1553" max="1553" width="0" hidden="1" customWidth="1"/>
    <col min="1554" max="1554" width="11.28515625" customWidth="1"/>
    <col min="1555" max="1555" width="12" customWidth="1"/>
    <col min="1556" max="1556" width="0" hidden="1" customWidth="1"/>
    <col min="1557" max="1557" width="9.7109375" customWidth="1"/>
    <col min="1558" max="1558" width="10.42578125" customWidth="1"/>
    <col min="1559" max="1559" width="11.7109375" customWidth="1"/>
    <col min="1560" max="1560" width="7.7109375" customWidth="1"/>
    <col min="1561" max="1561" width="11.42578125" customWidth="1"/>
    <col min="1562" max="1562" width="11.28515625" customWidth="1"/>
    <col min="1563" max="1563" width="11.7109375" customWidth="1"/>
    <col min="1564" max="1564" width="7.7109375" customWidth="1"/>
    <col min="1565" max="1565" width="10.28515625" customWidth="1"/>
    <col min="1566" max="1566" width="11" customWidth="1"/>
    <col min="1567" max="1567" width="10.5703125" customWidth="1"/>
    <col min="1788" max="1788" width="3.42578125" customWidth="1"/>
    <col min="1789" max="1789" width="21.7109375" customWidth="1"/>
    <col min="1790" max="1790" width="5.28515625" customWidth="1"/>
    <col min="1791" max="1791" width="5.140625" customWidth="1"/>
    <col min="1792" max="1792" width="4.28515625" customWidth="1"/>
    <col min="1793" max="1795" width="4.7109375" customWidth="1"/>
    <col min="1796" max="1796" width="7.5703125" customWidth="1"/>
    <col min="1797" max="1797" width="6.7109375" customWidth="1"/>
    <col min="1798" max="1798" width="0" hidden="1" customWidth="1"/>
    <col min="1799" max="1803" width="11.140625" customWidth="1"/>
    <col min="1804" max="1804" width="8.42578125" customWidth="1"/>
    <col min="1805" max="1805" width="10.5703125" customWidth="1"/>
    <col min="1806" max="1806" width="9.85546875" bestFit="1" customWidth="1"/>
    <col min="1807" max="1807" width="11.28515625" customWidth="1"/>
    <col min="1808" max="1808" width="7" customWidth="1"/>
    <col min="1809" max="1809" width="0" hidden="1" customWidth="1"/>
    <col min="1810" max="1810" width="11.28515625" customWidth="1"/>
    <col min="1811" max="1811" width="12" customWidth="1"/>
    <col min="1812" max="1812" width="0" hidden="1" customWidth="1"/>
    <col min="1813" max="1813" width="9.7109375" customWidth="1"/>
    <col min="1814" max="1814" width="10.42578125" customWidth="1"/>
    <col min="1815" max="1815" width="11.7109375" customWidth="1"/>
    <col min="1816" max="1816" width="7.7109375" customWidth="1"/>
    <col min="1817" max="1817" width="11.42578125" customWidth="1"/>
    <col min="1818" max="1818" width="11.28515625" customWidth="1"/>
    <col min="1819" max="1819" width="11.7109375" customWidth="1"/>
    <col min="1820" max="1820" width="7.7109375" customWidth="1"/>
    <col min="1821" max="1821" width="10.28515625" customWidth="1"/>
    <col min="1822" max="1822" width="11" customWidth="1"/>
    <col min="1823" max="1823" width="10.5703125" customWidth="1"/>
    <col min="2044" max="2044" width="3.42578125" customWidth="1"/>
    <col min="2045" max="2045" width="21.7109375" customWidth="1"/>
    <col min="2046" max="2046" width="5.28515625" customWidth="1"/>
    <col min="2047" max="2047" width="5.140625" customWidth="1"/>
    <col min="2048" max="2048" width="4.28515625" customWidth="1"/>
    <col min="2049" max="2051" width="4.7109375" customWidth="1"/>
    <col min="2052" max="2052" width="7.5703125" customWidth="1"/>
    <col min="2053" max="2053" width="6.7109375" customWidth="1"/>
    <col min="2054" max="2054" width="0" hidden="1" customWidth="1"/>
    <col min="2055" max="2059" width="11.140625" customWidth="1"/>
    <col min="2060" max="2060" width="8.42578125" customWidth="1"/>
    <col min="2061" max="2061" width="10.5703125" customWidth="1"/>
    <col min="2062" max="2062" width="9.85546875" bestFit="1" customWidth="1"/>
    <col min="2063" max="2063" width="11.28515625" customWidth="1"/>
    <col min="2064" max="2064" width="7" customWidth="1"/>
    <col min="2065" max="2065" width="0" hidden="1" customWidth="1"/>
    <col min="2066" max="2066" width="11.28515625" customWidth="1"/>
    <col min="2067" max="2067" width="12" customWidth="1"/>
    <col min="2068" max="2068" width="0" hidden="1" customWidth="1"/>
    <col min="2069" max="2069" width="9.7109375" customWidth="1"/>
    <col min="2070" max="2070" width="10.42578125" customWidth="1"/>
    <col min="2071" max="2071" width="11.7109375" customWidth="1"/>
    <col min="2072" max="2072" width="7.7109375" customWidth="1"/>
    <col min="2073" max="2073" width="11.42578125" customWidth="1"/>
    <col min="2074" max="2074" width="11.28515625" customWidth="1"/>
    <col min="2075" max="2075" width="11.7109375" customWidth="1"/>
    <col min="2076" max="2076" width="7.7109375" customWidth="1"/>
    <col min="2077" max="2077" width="10.28515625" customWidth="1"/>
    <col min="2078" max="2078" width="11" customWidth="1"/>
    <col min="2079" max="2079" width="10.5703125" customWidth="1"/>
    <col min="2300" max="2300" width="3.42578125" customWidth="1"/>
    <col min="2301" max="2301" width="21.7109375" customWidth="1"/>
    <col min="2302" max="2302" width="5.28515625" customWidth="1"/>
    <col min="2303" max="2303" width="5.140625" customWidth="1"/>
    <col min="2304" max="2304" width="4.28515625" customWidth="1"/>
    <col min="2305" max="2307" width="4.7109375" customWidth="1"/>
    <col min="2308" max="2308" width="7.5703125" customWidth="1"/>
    <col min="2309" max="2309" width="6.7109375" customWidth="1"/>
    <col min="2310" max="2310" width="0" hidden="1" customWidth="1"/>
    <col min="2311" max="2315" width="11.140625" customWidth="1"/>
    <col min="2316" max="2316" width="8.42578125" customWidth="1"/>
    <col min="2317" max="2317" width="10.5703125" customWidth="1"/>
    <col min="2318" max="2318" width="9.85546875" bestFit="1" customWidth="1"/>
    <col min="2319" max="2319" width="11.28515625" customWidth="1"/>
    <col min="2320" max="2320" width="7" customWidth="1"/>
    <col min="2321" max="2321" width="0" hidden="1" customWidth="1"/>
    <col min="2322" max="2322" width="11.28515625" customWidth="1"/>
    <col min="2323" max="2323" width="12" customWidth="1"/>
    <col min="2324" max="2324" width="0" hidden="1" customWidth="1"/>
    <col min="2325" max="2325" width="9.7109375" customWidth="1"/>
    <col min="2326" max="2326" width="10.42578125" customWidth="1"/>
    <col min="2327" max="2327" width="11.7109375" customWidth="1"/>
    <col min="2328" max="2328" width="7.7109375" customWidth="1"/>
    <col min="2329" max="2329" width="11.42578125" customWidth="1"/>
    <col min="2330" max="2330" width="11.28515625" customWidth="1"/>
    <col min="2331" max="2331" width="11.7109375" customWidth="1"/>
    <col min="2332" max="2332" width="7.7109375" customWidth="1"/>
    <col min="2333" max="2333" width="10.28515625" customWidth="1"/>
    <col min="2334" max="2334" width="11" customWidth="1"/>
    <col min="2335" max="2335" width="10.5703125" customWidth="1"/>
    <col min="2556" max="2556" width="3.42578125" customWidth="1"/>
    <col min="2557" max="2557" width="21.7109375" customWidth="1"/>
    <col min="2558" max="2558" width="5.28515625" customWidth="1"/>
    <col min="2559" max="2559" width="5.140625" customWidth="1"/>
    <col min="2560" max="2560" width="4.28515625" customWidth="1"/>
    <col min="2561" max="2563" width="4.7109375" customWidth="1"/>
    <col min="2564" max="2564" width="7.5703125" customWidth="1"/>
    <col min="2565" max="2565" width="6.7109375" customWidth="1"/>
    <col min="2566" max="2566" width="0" hidden="1" customWidth="1"/>
    <col min="2567" max="2571" width="11.140625" customWidth="1"/>
    <col min="2572" max="2572" width="8.42578125" customWidth="1"/>
    <col min="2573" max="2573" width="10.5703125" customWidth="1"/>
    <col min="2574" max="2574" width="9.85546875" bestFit="1" customWidth="1"/>
    <col min="2575" max="2575" width="11.28515625" customWidth="1"/>
    <col min="2576" max="2576" width="7" customWidth="1"/>
    <col min="2577" max="2577" width="0" hidden="1" customWidth="1"/>
    <col min="2578" max="2578" width="11.28515625" customWidth="1"/>
    <col min="2579" max="2579" width="12" customWidth="1"/>
    <col min="2580" max="2580" width="0" hidden="1" customWidth="1"/>
    <col min="2581" max="2581" width="9.7109375" customWidth="1"/>
    <col min="2582" max="2582" width="10.42578125" customWidth="1"/>
    <col min="2583" max="2583" width="11.7109375" customWidth="1"/>
    <col min="2584" max="2584" width="7.7109375" customWidth="1"/>
    <col min="2585" max="2585" width="11.42578125" customWidth="1"/>
    <col min="2586" max="2586" width="11.28515625" customWidth="1"/>
    <col min="2587" max="2587" width="11.7109375" customWidth="1"/>
    <col min="2588" max="2588" width="7.7109375" customWidth="1"/>
    <col min="2589" max="2589" width="10.28515625" customWidth="1"/>
    <col min="2590" max="2590" width="11" customWidth="1"/>
    <col min="2591" max="2591" width="10.5703125" customWidth="1"/>
    <col min="2812" max="2812" width="3.42578125" customWidth="1"/>
    <col min="2813" max="2813" width="21.7109375" customWidth="1"/>
    <col min="2814" max="2814" width="5.28515625" customWidth="1"/>
    <col min="2815" max="2815" width="5.140625" customWidth="1"/>
    <col min="2816" max="2816" width="4.28515625" customWidth="1"/>
    <col min="2817" max="2819" width="4.7109375" customWidth="1"/>
    <col min="2820" max="2820" width="7.5703125" customWidth="1"/>
    <col min="2821" max="2821" width="6.7109375" customWidth="1"/>
    <col min="2822" max="2822" width="0" hidden="1" customWidth="1"/>
    <col min="2823" max="2827" width="11.140625" customWidth="1"/>
    <col min="2828" max="2828" width="8.42578125" customWidth="1"/>
    <col min="2829" max="2829" width="10.5703125" customWidth="1"/>
    <col min="2830" max="2830" width="9.85546875" bestFit="1" customWidth="1"/>
    <col min="2831" max="2831" width="11.28515625" customWidth="1"/>
    <col min="2832" max="2832" width="7" customWidth="1"/>
    <col min="2833" max="2833" width="0" hidden="1" customWidth="1"/>
    <col min="2834" max="2834" width="11.28515625" customWidth="1"/>
    <col min="2835" max="2835" width="12" customWidth="1"/>
    <col min="2836" max="2836" width="0" hidden="1" customWidth="1"/>
    <col min="2837" max="2837" width="9.7109375" customWidth="1"/>
    <col min="2838" max="2838" width="10.42578125" customWidth="1"/>
    <col min="2839" max="2839" width="11.7109375" customWidth="1"/>
    <col min="2840" max="2840" width="7.7109375" customWidth="1"/>
    <col min="2841" max="2841" width="11.42578125" customWidth="1"/>
    <col min="2842" max="2842" width="11.28515625" customWidth="1"/>
    <col min="2843" max="2843" width="11.7109375" customWidth="1"/>
    <col min="2844" max="2844" width="7.7109375" customWidth="1"/>
    <col min="2845" max="2845" width="10.28515625" customWidth="1"/>
    <col min="2846" max="2846" width="11" customWidth="1"/>
    <col min="2847" max="2847" width="10.5703125" customWidth="1"/>
    <col min="3068" max="3068" width="3.42578125" customWidth="1"/>
    <col min="3069" max="3069" width="21.7109375" customWidth="1"/>
    <col min="3070" max="3070" width="5.28515625" customWidth="1"/>
    <col min="3071" max="3071" width="5.140625" customWidth="1"/>
    <col min="3072" max="3072" width="4.28515625" customWidth="1"/>
    <col min="3073" max="3075" width="4.7109375" customWidth="1"/>
    <col min="3076" max="3076" width="7.5703125" customWidth="1"/>
    <col min="3077" max="3077" width="6.7109375" customWidth="1"/>
    <col min="3078" max="3078" width="0" hidden="1" customWidth="1"/>
    <col min="3079" max="3083" width="11.140625" customWidth="1"/>
    <col min="3084" max="3084" width="8.42578125" customWidth="1"/>
    <col min="3085" max="3085" width="10.5703125" customWidth="1"/>
    <col min="3086" max="3086" width="9.85546875" bestFit="1" customWidth="1"/>
    <col min="3087" max="3087" width="11.28515625" customWidth="1"/>
    <col min="3088" max="3088" width="7" customWidth="1"/>
    <col min="3089" max="3089" width="0" hidden="1" customWidth="1"/>
    <col min="3090" max="3090" width="11.28515625" customWidth="1"/>
    <col min="3091" max="3091" width="12" customWidth="1"/>
    <col min="3092" max="3092" width="0" hidden="1" customWidth="1"/>
    <col min="3093" max="3093" width="9.7109375" customWidth="1"/>
    <col min="3094" max="3094" width="10.42578125" customWidth="1"/>
    <col min="3095" max="3095" width="11.7109375" customWidth="1"/>
    <col min="3096" max="3096" width="7.7109375" customWidth="1"/>
    <col min="3097" max="3097" width="11.42578125" customWidth="1"/>
    <col min="3098" max="3098" width="11.28515625" customWidth="1"/>
    <col min="3099" max="3099" width="11.7109375" customWidth="1"/>
    <col min="3100" max="3100" width="7.7109375" customWidth="1"/>
    <col min="3101" max="3101" width="10.28515625" customWidth="1"/>
    <col min="3102" max="3102" width="11" customWidth="1"/>
    <col min="3103" max="3103" width="10.5703125" customWidth="1"/>
    <col min="3324" max="3324" width="3.42578125" customWidth="1"/>
    <col min="3325" max="3325" width="21.7109375" customWidth="1"/>
    <col min="3326" max="3326" width="5.28515625" customWidth="1"/>
    <col min="3327" max="3327" width="5.140625" customWidth="1"/>
    <col min="3328" max="3328" width="4.28515625" customWidth="1"/>
    <col min="3329" max="3331" width="4.7109375" customWidth="1"/>
    <col min="3332" max="3332" width="7.5703125" customWidth="1"/>
    <col min="3333" max="3333" width="6.7109375" customWidth="1"/>
    <col min="3334" max="3334" width="0" hidden="1" customWidth="1"/>
    <col min="3335" max="3339" width="11.140625" customWidth="1"/>
    <col min="3340" max="3340" width="8.42578125" customWidth="1"/>
    <col min="3341" max="3341" width="10.5703125" customWidth="1"/>
    <col min="3342" max="3342" width="9.85546875" bestFit="1" customWidth="1"/>
    <col min="3343" max="3343" width="11.28515625" customWidth="1"/>
    <col min="3344" max="3344" width="7" customWidth="1"/>
    <col min="3345" max="3345" width="0" hidden="1" customWidth="1"/>
    <col min="3346" max="3346" width="11.28515625" customWidth="1"/>
    <col min="3347" max="3347" width="12" customWidth="1"/>
    <col min="3348" max="3348" width="0" hidden="1" customWidth="1"/>
    <col min="3349" max="3349" width="9.7109375" customWidth="1"/>
    <col min="3350" max="3350" width="10.42578125" customWidth="1"/>
    <col min="3351" max="3351" width="11.7109375" customWidth="1"/>
    <col min="3352" max="3352" width="7.7109375" customWidth="1"/>
    <col min="3353" max="3353" width="11.42578125" customWidth="1"/>
    <col min="3354" max="3354" width="11.28515625" customWidth="1"/>
    <col min="3355" max="3355" width="11.7109375" customWidth="1"/>
    <col min="3356" max="3356" width="7.7109375" customWidth="1"/>
    <col min="3357" max="3357" width="10.28515625" customWidth="1"/>
    <col min="3358" max="3358" width="11" customWidth="1"/>
    <col min="3359" max="3359" width="10.5703125" customWidth="1"/>
    <col min="3580" max="3580" width="3.42578125" customWidth="1"/>
    <col min="3581" max="3581" width="21.7109375" customWidth="1"/>
    <col min="3582" max="3582" width="5.28515625" customWidth="1"/>
    <col min="3583" max="3583" width="5.140625" customWidth="1"/>
    <col min="3584" max="3584" width="4.28515625" customWidth="1"/>
    <col min="3585" max="3587" width="4.7109375" customWidth="1"/>
    <col min="3588" max="3588" width="7.5703125" customWidth="1"/>
    <col min="3589" max="3589" width="6.7109375" customWidth="1"/>
    <col min="3590" max="3590" width="0" hidden="1" customWidth="1"/>
    <col min="3591" max="3595" width="11.140625" customWidth="1"/>
    <col min="3596" max="3596" width="8.42578125" customWidth="1"/>
    <col min="3597" max="3597" width="10.5703125" customWidth="1"/>
    <col min="3598" max="3598" width="9.85546875" bestFit="1" customWidth="1"/>
    <col min="3599" max="3599" width="11.28515625" customWidth="1"/>
    <col min="3600" max="3600" width="7" customWidth="1"/>
    <col min="3601" max="3601" width="0" hidden="1" customWidth="1"/>
    <col min="3602" max="3602" width="11.28515625" customWidth="1"/>
    <col min="3603" max="3603" width="12" customWidth="1"/>
    <col min="3604" max="3604" width="0" hidden="1" customWidth="1"/>
    <col min="3605" max="3605" width="9.7109375" customWidth="1"/>
    <col min="3606" max="3606" width="10.42578125" customWidth="1"/>
    <col min="3607" max="3607" width="11.7109375" customWidth="1"/>
    <col min="3608" max="3608" width="7.7109375" customWidth="1"/>
    <col min="3609" max="3609" width="11.42578125" customWidth="1"/>
    <col min="3610" max="3610" width="11.28515625" customWidth="1"/>
    <col min="3611" max="3611" width="11.7109375" customWidth="1"/>
    <col min="3612" max="3612" width="7.7109375" customWidth="1"/>
    <col min="3613" max="3613" width="10.28515625" customWidth="1"/>
    <col min="3614" max="3614" width="11" customWidth="1"/>
    <col min="3615" max="3615" width="10.5703125" customWidth="1"/>
    <col min="3836" max="3836" width="3.42578125" customWidth="1"/>
    <col min="3837" max="3837" width="21.7109375" customWidth="1"/>
    <col min="3838" max="3838" width="5.28515625" customWidth="1"/>
    <col min="3839" max="3839" width="5.140625" customWidth="1"/>
    <col min="3840" max="3840" width="4.28515625" customWidth="1"/>
    <col min="3841" max="3843" width="4.7109375" customWidth="1"/>
    <col min="3844" max="3844" width="7.5703125" customWidth="1"/>
    <col min="3845" max="3845" width="6.7109375" customWidth="1"/>
    <col min="3846" max="3846" width="0" hidden="1" customWidth="1"/>
    <col min="3847" max="3851" width="11.140625" customWidth="1"/>
    <col min="3852" max="3852" width="8.42578125" customWidth="1"/>
    <col min="3853" max="3853" width="10.5703125" customWidth="1"/>
    <col min="3854" max="3854" width="9.85546875" bestFit="1" customWidth="1"/>
    <col min="3855" max="3855" width="11.28515625" customWidth="1"/>
    <col min="3856" max="3856" width="7" customWidth="1"/>
    <col min="3857" max="3857" width="0" hidden="1" customWidth="1"/>
    <col min="3858" max="3858" width="11.28515625" customWidth="1"/>
    <col min="3859" max="3859" width="12" customWidth="1"/>
    <col min="3860" max="3860" width="0" hidden="1" customWidth="1"/>
    <col min="3861" max="3861" width="9.7109375" customWidth="1"/>
    <col min="3862" max="3862" width="10.42578125" customWidth="1"/>
    <col min="3863" max="3863" width="11.7109375" customWidth="1"/>
    <col min="3864" max="3864" width="7.7109375" customWidth="1"/>
    <col min="3865" max="3865" width="11.42578125" customWidth="1"/>
    <col min="3866" max="3866" width="11.28515625" customWidth="1"/>
    <col min="3867" max="3867" width="11.7109375" customWidth="1"/>
    <col min="3868" max="3868" width="7.7109375" customWidth="1"/>
    <col min="3869" max="3869" width="10.28515625" customWidth="1"/>
    <col min="3870" max="3870" width="11" customWidth="1"/>
    <col min="3871" max="3871" width="10.5703125" customWidth="1"/>
    <col min="4092" max="4092" width="3.42578125" customWidth="1"/>
    <col min="4093" max="4093" width="21.7109375" customWidth="1"/>
    <col min="4094" max="4094" width="5.28515625" customWidth="1"/>
    <col min="4095" max="4095" width="5.140625" customWidth="1"/>
    <col min="4096" max="4096" width="4.28515625" customWidth="1"/>
    <col min="4097" max="4099" width="4.7109375" customWidth="1"/>
    <col min="4100" max="4100" width="7.5703125" customWidth="1"/>
    <col min="4101" max="4101" width="6.7109375" customWidth="1"/>
    <col min="4102" max="4102" width="0" hidden="1" customWidth="1"/>
    <col min="4103" max="4107" width="11.140625" customWidth="1"/>
    <col min="4108" max="4108" width="8.42578125" customWidth="1"/>
    <col min="4109" max="4109" width="10.5703125" customWidth="1"/>
    <col min="4110" max="4110" width="9.85546875" bestFit="1" customWidth="1"/>
    <col min="4111" max="4111" width="11.28515625" customWidth="1"/>
    <col min="4112" max="4112" width="7" customWidth="1"/>
    <col min="4113" max="4113" width="0" hidden="1" customWidth="1"/>
    <col min="4114" max="4114" width="11.28515625" customWidth="1"/>
    <col min="4115" max="4115" width="12" customWidth="1"/>
    <col min="4116" max="4116" width="0" hidden="1" customWidth="1"/>
    <col min="4117" max="4117" width="9.7109375" customWidth="1"/>
    <col min="4118" max="4118" width="10.42578125" customWidth="1"/>
    <col min="4119" max="4119" width="11.7109375" customWidth="1"/>
    <col min="4120" max="4120" width="7.7109375" customWidth="1"/>
    <col min="4121" max="4121" width="11.42578125" customWidth="1"/>
    <col min="4122" max="4122" width="11.28515625" customWidth="1"/>
    <col min="4123" max="4123" width="11.7109375" customWidth="1"/>
    <col min="4124" max="4124" width="7.7109375" customWidth="1"/>
    <col min="4125" max="4125" width="10.28515625" customWidth="1"/>
    <col min="4126" max="4126" width="11" customWidth="1"/>
    <col min="4127" max="4127" width="10.5703125" customWidth="1"/>
    <col min="4348" max="4348" width="3.42578125" customWidth="1"/>
    <col min="4349" max="4349" width="21.7109375" customWidth="1"/>
    <col min="4350" max="4350" width="5.28515625" customWidth="1"/>
    <col min="4351" max="4351" width="5.140625" customWidth="1"/>
    <col min="4352" max="4352" width="4.28515625" customWidth="1"/>
    <col min="4353" max="4355" width="4.7109375" customWidth="1"/>
    <col min="4356" max="4356" width="7.5703125" customWidth="1"/>
    <col min="4357" max="4357" width="6.7109375" customWidth="1"/>
    <col min="4358" max="4358" width="0" hidden="1" customWidth="1"/>
    <col min="4359" max="4363" width="11.140625" customWidth="1"/>
    <col min="4364" max="4364" width="8.42578125" customWidth="1"/>
    <col min="4365" max="4365" width="10.5703125" customWidth="1"/>
    <col min="4366" max="4366" width="9.85546875" bestFit="1" customWidth="1"/>
    <col min="4367" max="4367" width="11.28515625" customWidth="1"/>
    <col min="4368" max="4368" width="7" customWidth="1"/>
    <col min="4369" max="4369" width="0" hidden="1" customWidth="1"/>
    <col min="4370" max="4370" width="11.28515625" customWidth="1"/>
    <col min="4371" max="4371" width="12" customWidth="1"/>
    <col min="4372" max="4372" width="0" hidden="1" customWidth="1"/>
    <col min="4373" max="4373" width="9.7109375" customWidth="1"/>
    <col min="4374" max="4374" width="10.42578125" customWidth="1"/>
    <col min="4375" max="4375" width="11.7109375" customWidth="1"/>
    <col min="4376" max="4376" width="7.7109375" customWidth="1"/>
    <col min="4377" max="4377" width="11.42578125" customWidth="1"/>
    <col min="4378" max="4378" width="11.28515625" customWidth="1"/>
    <col min="4379" max="4379" width="11.7109375" customWidth="1"/>
    <col min="4380" max="4380" width="7.7109375" customWidth="1"/>
    <col min="4381" max="4381" width="10.28515625" customWidth="1"/>
    <col min="4382" max="4382" width="11" customWidth="1"/>
    <col min="4383" max="4383" width="10.5703125" customWidth="1"/>
    <col min="4604" max="4604" width="3.42578125" customWidth="1"/>
    <col min="4605" max="4605" width="21.7109375" customWidth="1"/>
    <col min="4606" max="4606" width="5.28515625" customWidth="1"/>
    <col min="4607" max="4607" width="5.140625" customWidth="1"/>
    <col min="4608" max="4608" width="4.28515625" customWidth="1"/>
    <col min="4609" max="4611" width="4.7109375" customWidth="1"/>
    <col min="4612" max="4612" width="7.5703125" customWidth="1"/>
    <col min="4613" max="4613" width="6.7109375" customWidth="1"/>
    <col min="4614" max="4614" width="0" hidden="1" customWidth="1"/>
    <col min="4615" max="4619" width="11.140625" customWidth="1"/>
    <col min="4620" max="4620" width="8.42578125" customWidth="1"/>
    <col min="4621" max="4621" width="10.5703125" customWidth="1"/>
    <col min="4622" max="4622" width="9.85546875" bestFit="1" customWidth="1"/>
    <col min="4623" max="4623" width="11.28515625" customWidth="1"/>
    <col min="4624" max="4624" width="7" customWidth="1"/>
    <col min="4625" max="4625" width="0" hidden="1" customWidth="1"/>
    <col min="4626" max="4626" width="11.28515625" customWidth="1"/>
    <col min="4627" max="4627" width="12" customWidth="1"/>
    <col min="4628" max="4628" width="0" hidden="1" customWidth="1"/>
    <col min="4629" max="4629" width="9.7109375" customWidth="1"/>
    <col min="4630" max="4630" width="10.42578125" customWidth="1"/>
    <col min="4631" max="4631" width="11.7109375" customWidth="1"/>
    <col min="4632" max="4632" width="7.7109375" customWidth="1"/>
    <col min="4633" max="4633" width="11.42578125" customWidth="1"/>
    <col min="4634" max="4634" width="11.28515625" customWidth="1"/>
    <col min="4635" max="4635" width="11.7109375" customWidth="1"/>
    <col min="4636" max="4636" width="7.7109375" customWidth="1"/>
    <col min="4637" max="4637" width="10.28515625" customWidth="1"/>
    <col min="4638" max="4638" width="11" customWidth="1"/>
    <col min="4639" max="4639" width="10.5703125" customWidth="1"/>
    <col min="4860" max="4860" width="3.42578125" customWidth="1"/>
    <col min="4861" max="4861" width="21.7109375" customWidth="1"/>
    <col min="4862" max="4862" width="5.28515625" customWidth="1"/>
    <col min="4863" max="4863" width="5.140625" customWidth="1"/>
    <col min="4864" max="4864" width="4.28515625" customWidth="1"/>
    <col min="4865" max="4867" width="4.7109375" customWidth="1"/>
    <col min="4868" max="4868" width="7.5703125" customWidth="1"/>
    <col min="4869" max="4869" width="6.7109375" customWidth="1"/>
    <col min="4870" max="4870" width="0" hidden="1" customWidth="1"/>
    <col min="4871" max="4875" width="11.140625" customWidth="1"/>
    <col min="4876" max="4876" width="8.42578125" customWidth="1"/>
    <col min="4877" max="4877" width="10.5703125" customWidth="1"/>
    <col min="4878" max="4878" width="9.85546875" bestFit="1" customWidth="1"/>
    <col min="4879" max="4879" width="11.28515625" customWidth="1"/>
    <col min="4880" max="4880" width="7" customWidth="1"/>
    <col min="4881" max="4881" width="0" hidden="1" customWidth="1"/>
    <col min="4882" max="4882" width="11.28515625" customWidth="1"/>
    <col min="4883" max="4883" width="12" customWidth="1"/>
    <col min="4884" max="4884" width="0" hidden="1" customWidth="1"/>
    <col min="4885" max="4885" width="9.7109375" customWidth="1"/>
    <col min="4886" max="4886" width="10.42578125" customWidth="1"/>
    <col min="4887" max="4887" width="11.7109375" customWidth="1"/>
    <col min="4888" max="4888" width="7.7109375" customWidth="1"/>
    <col min="4889" max="4889" width="11.42578125" customWidth="1"/>
    <col min="4890" max="4890" width="11.28515625" customWidth="1"/>
    <col min="4891" max="4891" width="11.7109375" customWidth="1"/>
    <col min="4892" max="4892" width="7.7109375" customWidth="1"/>
    <col min="4893" max="4893" width="10.28515625" customWidth="1"/>
    <col min="4894" max="4894" width="11" customWidth="1"/>
    <col min="4895" max="4895" width="10.5703125" customWidth="1"/>
    <col min="5116" max="5116" width="3.42578125" customWidth="1"/>
    <col min="5117" max="5117" width="21.7109375" customWidth="1"/>
    <col min="5118" max="5118" width="5.28515625" customWidth="1"/>
    <col min="5119" max="5119" width="5.140625" customWidth="1"/>
    <col min="5120" max="5120" width="4.28515625" customWidth="1"/>
    <col min="5121" max="5123" width="4.7109375" customWidth="1"/>
    <col min="5124" max="5124" width="7.5703125" customWidth="1"/>
    <col min="5125" max="5125" width="6.7109375" customWidth="1"/>
    <col min="5126" max="5126" width="0" hidden="1" customWidth="1"/>
    <col min="5127" max="5131" width="11.140625" customWidth="1"/>
    <col min="5132" max="5132" width="8.42578125" customWidth="1"/>
    <col min="5133" max="5133" width="10.5703125" customWidth="1"/>
    <col min="5134" max="5134" width="9.85546875" bestFit="1" customWidth="1"/>
    <col min="5135" max="5135" width="11.28515625" customWidth="1"/>
    <col min="5136" max="5136" width="7" customWidth="1"/>
    <col min="5137" max="5137" width="0" hidden="1" customWidth="1"/>
    <col min="5138" max="5138" width="11.28515625" customWidth="1"/>
    <col min="5139" max="5139" width="12" customWidth="1"/>
    <col min="5140" max="5140" width="0" hidden="1" customWidth="1"/>
    <col min="5141" max="5141" width="9.7109375" customWidth="1"/>
    <col min="5142" max="5142" width="10.42578125" customWidth="1"/>
    <col min="5143" max="5143" width="11.7109375" customWidth="1"/>
    <col min="5144" max="5144" width="7.7109375" customWidth="1"/>
    <col min="5145" max="5145" width="11.42578125" customWidth="1"/>
    <col min="5146" max="5146" width="11.28515625" customWidth="1"/>
    <col min="5147" max="5147" width="11.7109375" customWidth="1"/>
    <col min="5148" max="5148" width="7.7109375" customWidth="1"/>
    <col min="5149" max="5149" width="10.28515625" customWidth="1"/>
    <col min="5150" max="5150" width="11" customWidth="1"/>
    <col min="5151" max="5151" width="10.5703125" customWidth="1"/>
    <col min="5372" max="5372" width="3.42578125" customWidth="1"/>
    <col min="5373" max="5373" width="21.7109375" customWidth="1"/>
    <col min="5374" max="5374" width="5.28515625" customWidth="1"/>
    <col min="5375" max="5375" width="5.140625" customWidth="1"/>
    <col min="5376" max="5376" width="4.28515625" customWidth="1"/>
    <col min="5377" max="5379" width="4.7109375" customWidth="1"/>
    <col min="5380" max="5380" width="7.5703125" customWidth="1"/>
    <col min="5381" max="5381" width="6.7109375" customWidth="1"/>
    <col min="5382" max="5382" width="0" hidden="1" customWidth="1"/>
    <col min="5383" max="5387" width="11.140625" customWidth="1"/>
    <col min="5388" max="5388" width="8.42578125" customWidth="1"/>
    <col min="5389" max="5389" width="10.5703125" customWidth="1"/>
    <col min="5390" max="5390" width="9.85546875" bestFit="1" customWidth="1"/>
    <col min="5391" max="5391" width="11.28515625" customWidth="1"/>
    <col min="5392" max="5392" width="7" customWidth="1"/>
    <col min="5393" max="5393" width="0" hidden="1" customWidth="1"/>
    <col min="5394" max="5394" width="11.28515625" customWidth="1"/>
    <col min="5395" max="5395" width="12" customWidth="1"/>
    <col min="5396" max="5396" width="0" hidden="1" customWidth="1"/>
    <col min="5397" max="5397" width="9.7109375" customWidth="1"/>
    <col min="5398" max="5398" width="10.42578125" customWidth="1"/>
    <col min="5399" max="5399" width="11.7109375" customWidth="1"/>
    <col min="5400" max="5400" width="7.7109375" customWidth="1"/>
    <col min="5401" max="5401" width="11.42578125" customWidth="1"/>
    <col min="5402" max="5402" width="11.28515625" customWidth="1"/>
    <col min="5403" max="5403" width="11.7109375" customWidth="1"/>
    <col min="5404" max="5404" width="7.7109375" customWidth="1"/>
    <col min="5405" max="5405" width="10.28515625" customWidth="1"/>
    <col min="5406" max="5406" width="11" customWidth="1"/>
    <col min="5407" max="5407" width="10.5703125" customWidth="1"/>
    <col min="5628" max="5628" width="3.42578125" customWidth="1"/>
    <col min="5629" max="5629" width="21.7109375" customWidth="1"/>
    <col min="5630" max="5630" width="5.28515625" customWidth="1"/>
    <col min="5631" max="5631" width="5.140625" customWidth="1"/>
    <col min="5632" max="5632" width="4.28515625" customWidth="1"/>
    <col min="5633" max="5635" width="4.7109375" customWidth="1"/>
    <col min="5636" max="5636" width="7.5703125" customWidth="1"/>
    <col min="5637" max="5637" width="6.7109375" customWidth="1"/>
    <col min="5638" max="5638" width="0" hidden="1" customWidth="1"/>
    <col min="5639" max="5643" width="11.140625" customWidth="1"/>
    <col min="5644" max="5644" width="8.42578125" customWidth="1"/>
    <col min="5645" max="5645" width="10.5703125" customWidth="1"/>
    <col min="5646" max="5646" width="9.85546875" bestFit="1" customWidth="1"/>
    <col min="5647" max="5647" width="11.28515625" customWidth="1"/>
    <col min="5648" max="5648" width="7" customWidth="1"/>
    <col min="5649" max="5649" width="0" hidden="1" customWidth="1"/>
    <col min="5650" max="5650" width="11.28515625" customWidth="1"/>
    <col min="5651" max="5651" width="12" customWidth="1"/>
    <col min="5652" max="5652" width="0" hidden="1" customWidth="1"/>
    <col min="5653" max="5653" width="9.7109375" customWidth="1"/>
    <col min="5654" max="5654" width="10.42578125" customWidth="1"/>
    <col min="5655" max="5655" width="11.7109375" customWidth="1"/>
    <col min="5656" max="5656" width="7.7109375" customWidth="1"/>
    <col min="5657" max="5657" width="11.42578125" customWidth="1"/>
    <col min="5658" max="5658" width="11.28515625" customWidth="1"/>
    <col min="5659" max="5659" width="11.7109375" customWidth="1"/>
    <col min="5660" max="5660" width="7.7109375" customWidth="1"/>
    <col min="5661" max="5661" width="10.28515625" customWidth="1"/>
    <col min="5662" max="5662" width="11" customWidth="1"/>
    <col min="5663" max="5663" width="10.5703125" customWidth="1"/>
    <col min="5884" max="5884" width="3.42578125" customWidth="1"/>
    <col min="5885" max="5885" width="21.7109375" customWidth="1"/>
    <col min="5886" max="5886" width="5.28515625" customWidth="1"/>
    <col min="5887" max="5887" width="5.140625" customWidth="1"/>
    <col min="5888" max="5888" width="4.28515625" customWidth="1"/>
    <col min="5889" max="5891" width="4.7109375" customWidth="1"/>
    <col min="5892" max="5892" width="7.5703125" customWidth="1"/>
    <col min="5893" max="5893" width="6.7109375" customWidth="1"/>
    <col min="5894" max="5894" width="0" hidden="1" customWidth="1"/>
    <col min="5895" max="5899" width="11.140625" customWidth="1"/>
    <col min="5900" max="5900" width="8.42578125" customWidth="1"/>
    <col min="5901" max="5901" width="10.5703125" customWidth="1"/>
    <col min="5902" max="5902" width="9.85546875" bestFit="1" customWidth="1"/>
    <col min="5903" max="5903" width="11.28515625" customWidth="1"/>
    <col min="5904" max="5904" width="7" customWidth="1"/>
    <col min="5905" max="5905" width="0" hidden="1" customWidth="1"/>
    <col min="5906" max="5906" width="11.28515625" customWidth="1"/>
    <col min="5907" max="5907" width="12" customWidth="1"/>
    <col min="5908" max="5908" width="0" hidden="1" customWidth="1"/>
    <col min="5909" max="5909" width="9.7109375" customWidth="1"/>
    <col min="5910" max="5910" width="10.42578125" customWidth="1"/>
    <col min="5911" max="5911" width="11.7109375" customWidth="1"/>
    <col min="5912" max="5912" width="7.7109375" customWidth="1"/>
    <col min="5913" max="5913" width="11.42578125" customWidth="1"/>
    <col min="5914" max="5914" width="11.28515625" customWidth="1"/>
    <col min="5915" max="5915" width="11.7109375" customWidth="1"/>
    <col min="5916" max="5916" width="7.7109375" customWidth="1"/>
    <col min="5917" max="5917" width="10.28515625" customWidth="1"/>
    <col min="5918" max="5918" width="11" customWidth="1"/>
    <col min="5919" max="5919" width="10.5703125" customWidth="1"/>
    <col min="6140" max="6140" width="3.42578125" customWidth="1"/>
    <col min="6141" max="6141" width="21.7109375" customWidth="1"/>
    <col min="6142" max="6142" width="5.28515625" customWidth="1"/>
    <col min="6143" max="6143" width="5.140625" customWidth="1"/>
    <col min="6144" max="6144" width="4.28515625" customWidth="1"/>
    <col min="6145" max="6147" width="4.7109375" customWidth="1"/>
    <col min="6148" max="6148" width="7.5703125" customWidth="1"/>
    <col min="6149" max="6149" width="6.7109375" customWidth="1"/>
    <col min="6150" max="6150" width="0" hidden="1" customWidth="1"/>
    <col min="6151" max="6155" width="11.140625" customWidth="1"/>
    <col min="6156" max="6156" width="8.42578125" customWidth="1"/>
    <col min="6157" max="6157" width="10.5703125" customWidth="1"/>
    <col min="6158" max="6158" width="9.85546875" bestFit="1" customWidth="1"/>
    <col min="6159" max="6159" width="11.28515625" customWidth="1"/>
    <col min="6160" max="6160" width="7" customWidth="1"/>
    <col min="6161" max="6161" width="0" hidden="1" customWidth="1"/>
    <col min="6162" max="6162" width="11.28515625" customWidth="1"/>
    <col min="6163" max="6163" width="12" customWidth="1"/>
    <col min="6164" max="6164" width="0" hidden="1" customWidth="1"/>
    <col min="6165" max="6165" width="9.7109375" customWidth="1"/>
    <col min="6166" max="6166" width="10.42578125" customWidth="1"/>
    <col min="6167" max="6167" width="11.7109375" customWidth="1"/>
    <col min="6168" max="6168" width="7.7109375" customWidth="1"/>
    <col min="6169" max="6169" width="11.42578125" customWidth="1"/>
    <col min="6170" max="6170" width="11.28515625" customWidth="1"/>
    <col min="6171" max="6171" width="11.7109375" customWidth="1"/>
    <col min="6172" max="6172" width="7.7109375" customWidth="1"/>
    <col min="6173" max="6173" width="10.28515625" customWidth="1"/>
    <col min="6174" max="6174" width="11" customWidth="1"/>
    <col min="6175" max="6175" width="10.5703125" customWidth="1"/>
    <col min="6396" max="6396" width="3.42578125" customWidth="1"/>
    <col min="6397" max="6397" width="21.7109375" customWidth="1"/>
    <col min="6398" max="6398" width="5.28515625" customWidth="1"/>
    <col min="6399" max="6399" width="5.140625" customWidth="1"/>
    <col min="6400" max="6400" width="4.28515625" customWidth="1"/>
    <col min="6401" max="6403" width="4.7109375" customWidth="1"/>
    <col min="6404" max="6404" width="7.5703125" customWidth="1"/>
    <col min="6405" max="6405" width="6.7109375" customWidth="1"/>
    <col min="6406" max="6406" width="0" hidden="1" customWidth="1"/>
    <col min="6407" max="6411" width="11.140625" customWidth="1"/>
    <col min="6412" max="6412" width="8.42578125" customWidth="1"/>
    <col min="6413" max="6413" width="10.5703125" customWidth="1"/>
    <col min="6414" max="6414" width="9.85546875" bestFit="1" customWidth="1"/>
    <col min="6415" max="6415" width="11.28515625" customWidth="1"/>
    <col min="6416" max="6416" width="7" customWidth="1"/>
    <col min="6417" max="6417" width="0" hidden="1" customWidth="1"/>
    <col min="6418" max="6418" width="11.28515625" customWidth="1"/>
    <col min="6419" max="6419" width="12" customWidth="1"/>
    <col min="6420" max="6420" width="0" hidden="1" customWidth="1"/>
    <col min="6421" max="6421" width="9.7109375" customWidth="1"/>
    <col min="6422" max="6422" width="10.42578125" customWidth="1"/>
    <col min="6423" max="6423" width="11.7109375" customWidth="1"/>
    <col min="6424" max="6424" width="7.7109375" customWidth="1"/>
    <col min="6425" max="6425" width="11.42578125" customWidth="1"/>
    <col min="6426" max="6426" width="11.28515625" customWidth="1"/>
    <col min="6427" max="6427" width="11.7109375" customWidth="1"/>
    <col min="6428" max="6428" width="7.7109375" customWidth="1"/>
    <col min="6429" max="6429" width="10.28515625" customWidth="1"/>
    <col min="6430" max="6430" width="11" customWidth="1"/>
    <col min="6431" max="6431" width="10.5703125" customWidth="1"/>
    <col min="6652" max="6652" width="3.42578125" customWidth="1"/>
    <col min="6653" max="6653" width="21.7109375" customWidth="1"/>
    <col min="6654" max="6654" width="5.28515625" customWidth="1"/>
    <col min="6655" max="6655" width="5.140625" customWidth="1"/>
    <col min="6656" max="6656" width="4.28515625" customWidth="1"/>
    <col min="6657" max="6659" width="4.7109375" customWidth="1"/>
    <col min="6660" max="6660" width="7.5703125" customWidth="1"/>
    <col min="6661" max="6661" width="6.7109375" customWidth="1"/>
    <col min="6662" max="6662" width="0" hidden="1" customWidth="1"/>
    <col min="6663" max="6667" width="11.140625" customWidth="1"/>
    <col min="6668" max="6668" width="8.42578125" customWidth="1"/>
    <col min="6669" max="6669" width="10.5703125" customWidth="1"/>
    <col min="6670" max="6670" width="9.85546875" bestFit="1" customWidth="1"/>
    <col min="6671" max="6671" width="11.28515625" customWidth="1"/>
    <col min="6672" max="6672" width="7" customWidth="1"/>
    <col min="6673" max="6673" width="0" hidden="1" customWidth="1"/>
    <col min="6674" max="6674" width="11.28515625" customWidth="1"/>
    <col min="6675" max="6675" width="12" customWidth="1"/>
    <col min="6676" max="6676" width="0" hidden="1" customWidth="1"/>
    <col min="6677" max="6677" width="9.7109375" customWidth="1"/>
    <col min="6678" max="6678" width="10.42578125" customWidth="1"/>
    <col min="6679" max="6679" width="11.7109375" customWidth="1"/>
    <col min="6680" max="6680" width="7.7109375" customWidth="1"/>
    <col min="6681" max="6681" width="11.42578125" customWidth="1"/>
    <col min="6682" max="6682" width="11.28515625" customWidth="1"/>
    <col min="6683" max="6683" width="11.7109375" customWidth="1"/>
    <col min="6684" max="6684" width="7.7109375" customWidth="1"/>
    <col min="6685" max="6685" width="10.28515625" customWidth="1"/>
    <col min="6686" max="6686" width="11" customWidth="1"/>
    <col min="6687" max="6687" width="10.5703125" customWidth="1"/>
    <col min="6908" max="6908" width="3.42578125" customWidth="1"/>
    <col min="6909" max="6909" width="21.7109375" customWidth="1"/>
    <col min="6910" max="6910" width="5.28515625" customWidth="1"/>
    <col min="6911" max="6911" width="5.140625" customWidth="1"/>
    <col min="6912" max="6912" width="4.28515625" customWidth="1"/>
    <col min="6913" max="6915" width="4.7109375" customWidth="1"/>
    <col min="6916" max="6916" width="7.5703125" customWidth="1"/>
    <col min="6917" max="6917" width="6.7109375" customWidth="1"/>
    <col min="6918" max="6918" width="0" hidden="1" customWidth="1"/>
    <col min="6919" max="6923" width="11.140625" customWidth="1"/>
    <col min="6924" max="6924" width="8.42578125" customWidth="1"/>
    <col min="6925" max="6925" width="10.5703125" customWidth="1"/>
    <col min="6926" max="6926" width="9.85546875" bestFit="1" customWidth="1"/>
    <col min="6927" max="6927" width="11.28515625" customWidth="1"/>
    <col min="6928" max="6928" width="7" customWidth="1"/>
    <col min="6929" max="6929" width="0" hidden="1" customWidth="1"/>
    <col min="6930" max="6930" width="11.28515625" customWidth="1"/>
    <col min="6931" max="6931" width="12" customWidth="1"/>
    <col min="6932" max="6932" width="0" hidden="1" customWidth="1"/>
    <col min="6933" max="6933" width="9.7109375" customWidth="1"/>
    <col min="6934" max="6934" width="10.42578125" customWidth="1"/>
    <col min="6935" max="6935" width="11.7109375" customWidth="1"/>
    <col min="6936" max="6936" width="7.7109375" customWidth="1"/>
    <col min="6937" max="6937" width="11.42578125" customWidth="1"/>
    <col min="6938" max="6938" width="11.28515625" customWidth="1"/>
    <col min="6939" max="6939" width="11.7109375" customWidth="1"/>
    <col min="6940" max="6940" width="7.7109375" customWidth="1"/>
    <col min="6941" max="6941" width="10.28515625" customWidth="1"/>
    <col min="6942" max="6942" width="11" customWidth="1"/>
    <col min="6943" max="6943" width="10.5703125" customWidth="1"/>
    <col min="7164" max="7164" width="3.42578125" customWidth="1"/>
    <col min="7165" max="7165" width="21.7109375" customWidth="1"/>
    <col min="7166" max="7166" width="5.28515625" customWidth="1"/>
    <col min="7167" max="7167" width="5.140625" customWidth="1"/>
    <col min="7168" max="7168" width="4.28515625" customWidth="1"/>
    <col min="7169" max="7171" width="4.7109375" customWidth="1"/>
    <col min="7172" max="7172" width="7.5703125" customWidth="1"/>
    <col min="7173" max="7173" width="6.7109375" customWidth="1"/>
    <col min="7174" max="7174" width="0" hidden="1" customWidth="1"/>
    <col min="7175" max="7179" width="11.140625" customWidth="1"/>
    <col min="7180" max="7180" width="8.42578125" customWidth="1"/>
    <col min="7181" max="7181" width="10.5703125" customWidth="1"/>
    <col min="7182" max="7182" width="9.85546875" bestFit="1" customWidth="1"/>
    <col min="7183" max="7183" width="11.28515625" customWidth="1"/>
    <col min="7184" max="7184" width="7" customWidth="1"/>
    <col min="7185" max="7185" width="0" hidden="1" customWidth="1"/>
    <col min="7186" max="7186" width="11.28515625" customWidth="1"/>
    <col min="7187" max="7187" width="12" customWidth="1"/>
    <col min="7188" max="7188" width="0" hidden="1" customWidth="1"/>
    <col min="7189" max="7189" width="9.7109375" customWidth="1"/>
    <col min="7190" max="7190" width="10.42578125" customWidth="1"/>
    <col min="7191" max="7191" width="11.7109375" customWidth="1"/>
    <col min="7192" max="7192" width="7.7109375" customWidth="1"/>
    <col min="7193" max="7193" width="11.42578125" customWidth="1"/>
    <col min="7194" max="7194" width="11.28515625" customWidth="1"/>
    <col min="7195" max="7195" width="11.7109375" customWidth="1"/>
    <col min="7196" max="7196" width="7.7109375" customWidth="1"/>
    <col min="7197" max="7197" width="10.28515625" customWidth="1"/>
    <col min="7198" max="7198" width="11" customWidth="1"/>
    <col min="7199" max="7199" width="10.5703125" customWidth="1"/>
    <col min="7420" max="7420" width="3.42578125" customWidth="1"/>
    <col min="7421" max="7421" width="21.7109375" customWidth="1"/>
    <col min="7422" max="7422" width="5.28515625" customWidth="1"/>
    <col min="7423" max="7423" width="5.140625" customWidth="1"/>
    <col min="7424" max="7424" width="4.28515625" customWidth="1"/>
    <col min="7425" max="7427" width="4.7109375" customWidth="1"/>
    <col min="7428" max="7428" width="7.5703125" customWidth="1"/>
    <col min="7429" max="7429" width="6.7109375" customWidth="1"/>
    <col min="7430" max="7430" width="0" hidden="1" customWidth="1"/>
    <col min="7431" max="7435" width="11.140625" customWidth="1"/>
    <col min="7436" max="7436" width="8.42578125" customWidth="1"/>
    <col min="7437" max="7437" width="10.5703125" customWidth="1"/>
    <col min="7438" max="7438" width="9.85546875" bestFit="1" customWidth="1"/>
    <col min="7439" max="7439" width="11.28515625" customWidth="1"/>
    <col min="7440" max="7440" width="7" customWidth="1"/>
    <col min="7441" max="7441" width="0" hidden="1" customWidth="1"/>
    <col min="7442" max="7442" width="11.28515625" customWidth="1"/>
    <col min="7443" max="7443" width="12" customWidth="1"/>
    <col min="7444" max="7444" width="0" hidden="1" customWidth="1"/>
    <col min="7445" max="7445" width="9.7109375" customWidth="1"/>
    <col min="7446" max="7446" width="10.42578125" customWidth="1"/>
    <col min="7447" max="7447" width="11.7109375" customWidth="1"/>
    <col min="7448" max="7448" width="7.7109375" customWidth="1"/>
    <col min="7449" max="7449" width="11.42578125" customWidth="1"/>
    <col min="7450" max="7450" width="11.28515625" customWidth="1"/>
    <col min="7451" max="7451" width="11.7109375" customWidth="1"/>
    <col min="7452" max="7452" width="7.7109375" customWidth="1"/>
    <col min="7453" max="7453" width="10.28515625" customWidth="1"/>
    <col min="7454" max="7454" width="11" customWidth="1"/>
    <col min="7455" max="7455" width="10.5703125" customWidth="1"/>
    <col min="7676" max="7676" width="3.42578125" customWidth="1"/>
    <col min="7677" max="7677" width="21.7109375" customWidth="1"/>
    <col min="7678" max="7678" width="5.28515625" customWidth="1"/>
    <col min="7679" max="7679" width="5.140625" customWidth="1"/>
    <col min="7680" max="7680" width="4.28515625" customWidth="1"/>
    <col min="7681" max="7683" width="4.7109375" customWidth="1"/>
    <col min="7684" max="7684" width="7.5703125" customWidth="1"/>
    <col min="7685" max="7685" width="6.7109375" customWidth="1"/>
    <col min="7686" max="7686" width="0" hidden="1" customWidth="1"/>
    <col min="7687" max="7691" width="11.140625" customWidth="1"/>
    <col min="7692" max="7692" width="8.42578125" customWidth="1"/>
    <col min="7693" max="7693" width="10.5703125" customWidth="1"/>
    <col min="7694" max="7694" width="9.85546875" bestFit="1" customWidth="1"/>
    <col min="7695" max="7695" width="11.28515625" customWidth="1"/>
    <col min="7696" max="7696" width="7" customWidth="1"/>
    <col min="7697" max="7697" width="0" hidden="1" customWidth="1"/>
    <col min="7698" max="7698" width="11.28515625" customWidth="1"/>
    <col min="7699" max="7699" width="12" customWidth="1"/>
    <col min="7700" max="7700" width="0" hidden="1" customWidth="1"/>
    <col min="7701" max="7701" width="9.7109375" customWidth="1"/>
    <col min="7702" max="7702" width="10.42578125" customWidth="1"/>
    <col min="7703" max="7703" width="11.7109375" customWidth="1"/>
    <col min="7704" max="7704" width="7.7109375" customWidth="1"/>
    <col min="7705" max="7705" width="11.42578125" customWidth="1"/>
    <col min="7706" max="7706" width="11.28515625" customWidth="1"/>
    <col min="7707" max="7707" width="11.7109375" customWidth="1"/>
    <col min="7708" max="7708" width="7.7109375" customWidth="1"/>
    <col min="7709" max="7709" width="10.28515625" customWidth="1"/>
    <col min="7710" max="7710" width="11" customWidth="1"/>
    <col min="7711" max="7711" width="10.5703125" customWidth="1"/>
    <col min="7932" max="7932" width="3.42578125" customWidth="1"/>
    <col min="7933" max="7933" width="21.7109375" customWidth="1"/>
    <col min="7934" max="7934" width="5.28515625" customWidth="1"/>
    <col min="7935" max="7935" width="5.140625" customWidth="1"/>
    <col min="7936" max="7936" width="4.28515625" customWidth="1"/>
    <col min="7937" max="7939" width="4.7109375" customWidth="1"/>
    <col min="7940" max="7940" width="7.5703125" customWidth="1"/>
    <col min="7941" max="7941" width="6.7109375" customWidth="1"/>
    <col min="7942" max="7942" width="0" hidden="1" customWidth="1"/>
    <col min="7943" max="7947" width="11.140625" customWidth="1"/>
    <col min="7948" max="7948" width="8.42578125" customWidth="1"/>
    <col min="7949" max="7949" width="10.5703125" customWidth="1"/>
    <col min="7950" max="7950" width="9.85546875" bestFit="1" customWidth="1"/>
    <col min="7951" max="7951" width="11.28515625" customWidth="1"/>
    <col min="7952" max="7952" width="7" customWidth="1"/>
    <col min="7953" max="7953" width="0" hidden="1" customWidth="1"/>
    <col min="7954" max="7954" width="11.28515625" customWidth="1"/>
    <col min="7955" max="7955" width="12" customWidth="1"/>
    <col min="7956" max="7956" width="0" hidden="1" customWidth="1"/>
    <col min="7957" max="7957" width="9.7109375" customWidth="1"/>
    <col min="7958" max="7958" width="10.42578125" customWidth="1"/>
    <col min="7959" max="7959" width="11.7109375" customWidth="1"/>
    <col min="7960" max="7960" width="7.7109375" customWidth="1"/>
    <col min="7961" max="7961" width="11.42578125" customWidth="1"/>
    <col min="7962" max="7962" width="11.28515625" customWidth="1"/>
    <col min="7963" max="7963" width="11.7109375" customWidth="1"/>
    <col min="7964" max="7964" width="7.7109375" customWidth="1"/>
    <col min="7965" max="7965" width="10.28515625" customWidth="1"/>
    <col min="7966" max="7966" width="11" customWidth="1"/>
    <col min="7967" max="7967" width="10.5703125" customWidth="1"/>
    <col min="8188" max="8188" width="3.42578125" customWidth="1"/>
    <col min="8189" max="8189" width="21.7109375" customWidth="1"/>
    <col min="8190" max="8190" width="5.28515625" customWidth="1"/>
    <col min="8191" max="8191" width="5.140625" customWidth="1"/>
    <col min="8192" max="8192" width="4.28515625" customWidth="1"/>
    <col min="8193" max="8195" width="4.7109375" customWidth="1"/>
    <col min="8196" max="8196" width="7.5703125" customWidth="1"/>
    <col min="8197" max="8197" width="6.7109375" customWidth="1"/>
    <col min="8198" max="8198" width="0" hidden="1" customWidth="1"/>
    <col min="8199" max="8203" width="11.140625" customWidth="1"/>
    <col min="8204" max="8204" width="8.42578125" customWidth="1"/>
    <col min="8205" max="8205" width="10.5703125" customWidth="1"/>
    <col min="8206" max="8206" width="9.85546875" bestFit="1" customWidth="1"/>
    <col min="8207" max="8207" width="11.28515625" customWidth="1"/>
    <col min="8208" max="8208" width="7" customWidth="1"/>
    <col min="8209" max="8209" width="0" hidden="1" customWidth="1"/>
    <col min="8210" max="8210" width="11.28515625" customWidth="1"/>
    <col min="8211" max="8211" width="12" customWidth="1"/>
    <col min="8212" max="8212" width="0" hidden="1" customWidth="1"/>
    <col min="8213" max="8213" width="9.7109375" customWidth="1"/>
    <col min="8214" max="8214" width="10.42578125" customWidth="1"/>
    <col min="8215" max="8215" width="11.7109375" customWidth="1"/>
    <col min="8216" max="8216" width="7.7109375" customWidth="1"/>
    <col min="8217" max="8217" width="11.42578125" customWidth="1"/>
    <col min="8218" max="8218" width="11.28515625" customWidth="1"/>
    <col min="8219" max="8219" width="11.7109375" customWidth="1"/>
    <col min="8220" max="8220" width="7.7109375" customWidth="1"/>
    <col min="8221" max="8221" width="10.28515625" customWidth="1"/>
    <col min="8222" max="8222" width="11" customWidth="1"/>
    <col min="8223" max="8223" width="10.5703125" customWidth="1"/>
    <col min="8444" max="8444" width="3.42578125" customWidth="1"/>
    <col min="8445" max="8445" width="21.7109375" customWidth="1"/>
    <col min="8446" max="8446" width="5.28515625" customWidth="1"/>
    <col min="8447" max="8447" width="5.140625" customWidth="1"/>
    <col min="8448" max="8448" width="4.28515625" customWidth="1"/>
    <col min="8449" max="8451" width="4.7109375" customWidth="1"/>
    <col min="8452" max="8452" width="7.5703125" customWidth="1"/>
    <col min="8453" max="8453" width="6.7109375" customWidth="1"/>
    <col min="8454" max="8454" width="0" hidden="1" customWidth="1"/>
    <col min="8455" max="8459" width="11.140625" customWidth="1"/>
    <col min="8460" max="8460" width="8.42578125" customWidth="1"/>
    <col min="8461" max="8461" width="10.5703125" customWidth="1"/>
    <col min="8462" max="8462" width="9.85546875" bestFit="1" customWidth="1"/>
    <col min="8463" max="8463" width="11.28515625" customWidth="1"/>
    <col min="8464" max="8464" width="7" customWidth="1"/>
    <col min="8465" max="8465" width="0" hidden="1" customWidth="1"/>
    <col min="8466" max="8466" width="11.28515625" customWidth="1"/>
    <col min="8467" max="8467" width="12" customWidth="1"/>
    <col min="8468" max="8468" width="0" hidden="1" customWidth="1"/>
    <col min="8469" max="8469" width="9.7109375" customWidth="1"/>
    <col min="8470" max="8470" width="10.42578125" customWidth="1"/>
    <col min="8471" max="8471" width="11.7109375" customWidth="1"/>
    <col min="8472" max="8472" width="7.7109375" customWidth="1"/>
    <col min="8473" max="8473" width="11.42578125" customWidth="1"/>
    <col min="8474" max="8474" width="11.28515625" customWidth="1"/>
    <col min="8475" max="8475" width="11.7109375" customWidth="1"/>
    <col min="8476" max="8476" width="7.7109375" customWidth="1"/>
    <col min="8477" max="8477" width="10.28515625" customWidth="1"/>
    <col min="8478" max="8478" width="11" customWidth="1"/>
    <col min="8479" max="8479" width="10.5703125" customWidth="1"/>
    <col min="8700" max="8700" width="3.42578125" customWidth="1"/>
    <col min="8701" max="8701" width="21.7109375" customWidth="1"/>
    <col min="8702" max="8702" width="5.28515625" customWidth="1"/>
    <col min="8703" max="8703" width="5.140625" customWidth="1"/>
    <col min="8704" max="8704" width="4.28515625" customWidth="1"/>
    <col min="8705" max="8707" width="4.7109375" customWidth="1"/>
    <col min="8708" max="8708" width="7.5703125" customWidth="1"/>
    <col min="8709" max="8709" width="6.7109375" customWidth="1"/>
    <col min="8710" max="8710" width="0" hidden="1" customWidth="1"/>
    <col min="8711" max="8715" width="11.140625" customWidth="1"/>
    <col min="8716" max="8716" width="8.42578125" customWidth="1"/>
    <col min="8717" max="8717" width="10.5703125" customWidth="1"/>
    <col min="8718" max="8718" width="9.85546875" bestFit="1" customWidth="1"/>
    <col min="8719" max="8719" width="11.28515625" customWidth="1"/>
    <col min="8720" max="8720" width="7" customWidth="1"/>
    <col min="8721" max="8721" width="0" hidden="1" customWidth="1"/>
    <col min="8722" max="8722" width="11.28515625" customWidth="1"/>
    <col min="8723" max="8723" width="12" customWidth="1"/>
    <col min="8724" max="8724" width="0" hidden="1" customWidth="1"/>
    <col min="8725" max="8725" width="9.7109375" customWidth="1"/>
    <col min="8726" max="8726" width="10.42578125" customWidth="1"/>
    <col min="8727" max="8727" width="11.7109375" customWidth="1"/>
    <col min="8728" max="8728" width="7.7109375" customWidth="1"/>
    <col min="8729" max="8729" width="11.42578125" customWidth="1"/>
    <col min="8730" max="8730" width="11.28515625" customWidth="1"/>
    <col min="8731" max="8731" width="11.7109375" customWidth="1"/>
    <col min="8732" max="8732" width="7.7109375" customWidth="1"/>
    <col min="8733" max="8733" width="10.28515625" customWidth="1"/>
    <col min="8734" max="8734" width="11" customWidth="1"/>
    <col min="8735" max="8735" width="10.5703125" customWidth="1"/>
    <col min="8956" max="8956" width="3.42578125" customWidth="1"/>
    <col min="8957" max="8957" width="21.7109375" customWidth="1"/>
    <col min="8958" max="8958" width="5.28515625" customWidth="1"/>
    <col min="8959" max="8959" width="5.140625" customWidth="1"/>
    <col min="8960" max="8960" width="4.28515625" customWidth="1"/>
    <col min="8961" max="8963" width="4.7109375" customWidth="1"/>
    <col min="8964" max="8964" width="7.5703125" customWidth="1"/>
    <col min="8965" max="8965" width="6.7109375" customWidth="1"/>
    <col min="8966" max="8966" width="0" hidden="1" customWidth="1"/>
    <col min="8967" max="8971" width="11.140625" customWidth="1"/>
    <col min="8972" max="8972" width="8.42578125" customWidth="1"/>
    <col min="8973" max="8973" width="10.5703125" customWidth="1"/>
    <col min="8974" max="8974" width="9.85546875" bestFit="1" customWidth="1"/>
    <col min="8975" max="8975" width="11.28515625" customWidth="1"/>
    <col min="8976" max="8976" width="7" customWidth="1"/>
    <col min="8977" max="8977" width="0" hidden="1" customWidth="1"/>
    <col min="8978" max="8978" width="11.28515625" customWidth="1"/>
    <col min="8979" max="8979" width="12" customWidth="1"/>
    <col min="8980" max="8980" width="0" hidden="1" customWidth="1"/>
    <col min="8981" max="8981" width="9.7109375" customWidth="1"/>
    <col min="8982" max="8982" width="10.42578125" customWidth="1"/>
    <col min="8983" max="8983" width="11.7109375" customWidth="1"/>
    <col min="8984" max="8984" width="7.7109375" customWidth="1"/>
    <col min="8985" max="8985" width="11.42578125" customWidth="1"/>
    <col min="8986" max="8986" width="11.28515625" customWidth="1"/>
    <col min="8987" max="8987" width="11.7109375" customWidth="1"/>
    <col min="8988" max="8988" width="7.7109375" customWidth="1"/>
    <col min="8989" max="8989" width="10.28515625" customWidth="1"/>
    <col min="8990" max="8990" width="11" customWidth="1"/>
    <col min="8991" max="8991" width="10.5703125" customWidth="1"/>
    <col min="9212" max="9212" width="3.42578125" customWidth="1"/>
    <col min="9213" max="9213" width="21.7109375" customWidth="1"/>
    <col min="9214" max="9214" width="5.28515625" customWidth="1"/>
    <col min="9215" max="9215" width="5.140625" customWidth="1"/>
    <col min="9216" max="9216" width="4.28515625" customWidth="1"/>
    <col min="9217" max="9219" width="4.7109375" customWidth="1"/>
    <col min="9220" max="9220" width="7.5703125" customWidth="1"/>
    <col min="9221" max="9221" width="6.7109375" customWidth="1"/>
    <col min="9222" max="9222" width="0" hidden="1" customWidth="1"/>
    <col min="9223" max="9227" width="11.140625" customWidth="1"/>
    <col min="9228" max="9228" width="8.42578125" customWidth="1"/>
    <col min="9229" max="9229" width="10.5703125" customWidth="1"/>
    <col min="9230" max="9230" width="9.85546875" bestFit="1" customWidth="1"/>
    <col min="9231" max="9231" width="11.28515625" customWidth="1"/>
    <col min="9232" max="9232" width="7" customWidth="1"/>
    <col min="9233" max="9233" width="0" hidden="1" customWidth="1"/>
    <col min="9234" max="9234" width="11.28515625" customWidth="1"/>
    <col min="9235" max="9235" width="12" customWidth="1"/>
    <col min="9236" max="9236" width="0" hidden="1" customWidth="1"/>
    <col min="9237" max="9237" width="9.7109375" customWidth="1"/>
    <col min="9238" max="9238" width="10.42578125" customWidth="1"/>
    <col min="9239" max="9239" width="11.7109375" customWidth="1"/>
    <col min="9240" max="9240" width="7.7109375" customWidth="1"/>
    <col min="9241" max="9241" width="11.42578125" customWidth="1"/>
    <col min="9242" max="9242" width="11.28515625" customWidth="1"/>
    <col min="9243" max="9243" width="11.7109375" customWidth="1"/>
    <col min="9244" max="9244" width="7.7109375" customWidth="1"/>
    <col min="9245" max="9245" width="10.28515625" customWidth="1"/>
    <col min="9246" max="9246" width="11" customWidth="1"/>
    <col min="9247" max="9247" width="10.5703125" customWidth="1"/>
    <col min="9468" max="9468" width="3.42578125" customWidth="1"/>
    <col min="9469" max="9469" width="21.7109375" customWidth="1"/>
    <col min="9470" max="9470" width="5.28515625" customWidth="1"/>
    <col min="9471" max="9471" width="5.140625" customWidth="1"/>
    <col min="9472" max="9472" width="4.28515625" customWidth="1"/>
    <col min="9473" max="9475" width="4.7109375" customWidth="1"/>
    <col min="9476" max="9476" width="7.5703125" customWidth="1"/>
    <col min="9477" max="9477" width="6.7109375" customWidth="1"/>
    <col min="9478" max="9478" width="0" hidden="1" customWidth="1"/>
    <col min="9479" max="9483" width="11.140625" customWidth="1"/>
    <col min="9484" max="9484" width="8.42578125" customWidth="1"/>
    <col min="9485" max="9485" width="10.5703125" customWidth="1"/>
    <col min="9486" max="9486" width="9.85546875" bestFit="1" customWidth="1"/>
    <col min="9487" max="9487" width="11.28515625" customWidth="1"/>
    <col min="9488" max="9488" width="7" customWidth="1"/>
    <col min="9489" max="9489" width="0" hidden="1" customWidth="1"/>
    <col min="9490" max="9490" width="11.28515625" customWidth="1"/>
    <col min="9491" max="9491" width="12" customWidth="1"/>
    <col min="9492" max="9492" width="0" hidden="1" customWidth="1"/>
    <col min="9493" max="9493" width="9.7109375" customWidth="1"/>
    <col min="9494" max="9494" width="10.42578125" customWidth="1"/>
    <col min="9495" max="9495" width="11.7109375" customWidth="1"/>
    <col min="9496" max="9496" width="7.7109375" customWidth="1"/>
    <col min="9497" max="9497" width="11.42578125" customWidth="1"/>
    <col min="9498" max="9498" width="11.28515625" customWidth="1"/>
    <col min="9499" max="9499" width="11.7109375" customWidth="1"/>
    <col min="9500" max="9500" width="7.7109375" customWidth="1"/>
    <col min="9501" max="9501" width="10.28515625" customWidth="1"/>
    <col min="9502" max="9502" width="11" customWidth="1"/>
    <col min="9503" max="9503" width="10.5703125" customWidth="1"/>
    <col min="9724" max="9724" width="3.42578125" customWidth="1"/>
    <col min="9725" max="9725" width="21.7109375" customWidth="1"/>
    <col min="9726" max="9726" width="5.28515625" customWidth="1"/>
    <col min="9727" max="9727" width="5.140625" customWidth="1"/>
    <col min="9728" max="9728" width="4.28515625" customWidth="1"/>
    <col min="9729" max="9731" width="4.7109375" customWidth="1"/>
    <col min="9732" max="9732" width="7.5703125" customWidth="1"/>
    <col min="9733" max="9733" width="6.7109375" customWidth="1"/>
    <col min="9734" max="9734" width="0" hidden="1" customWidth="1"/>
    <col min="9735" max="9739" width="11.140625" customWidth="1"/>
    <col min="9740" max="9740" width="8.42578125" customWidth="1"/>
    <col min="9741" max="9741" width="10.5703125" customWidth="1"/>
    <col min="9742" max="9742" width="9.85546875" bestFit="1" customWidth="1"/>
    <col min="9743" max="9743" width="11.28515625" customWidth="1"/>
    <col min="9744" max="9744" width="7" customWidth="1"/>
    <col min="9745" max="9745" width="0" hidden="1" customWidth="1"/>
    <col min="9746" max="9746" width="11.28515625" customWidth="1"/>
    <col min="9747" max="9747" width="12" customWidth="1"/>
    <col min="9748" max="9748" width="0" hidden="1" customWidth="1"/>
    <col min="9749" max="9749" width="9.7109375" customWidth="1"/>
    <col min="9750" max="9750" width="10.42578125" customWidth="1"/>
    <col min="9751" max="9751" width="11.7109375" customWidth="1"/>
    <col min="9752" max="9752" width="7.7109375" customWidth="1"/>
    <col min="9753" max="9753" width="11.42578125" customWidth="1"/>
    <col min="9754" max="9754" width="11.28515625" customWidth="1"/>
    <col min="9755" max="9755" width="11.7109375" customWidth="1"/>
    <col min="9756" max="9756" width="7.7109375" customWidth="1"/>
    <col min="9757" max="9757" width="10.28515625" customWidth="1"/>
    <col min="9758" max="9758" width="11" customWidth="1"/>
    <col min="9759" max="9759" width="10.5703125" customWidth="1"/>
    <col min="9980" max="9980" width="3.42578125" customWidth="1"/>
    <col min="9981" max="9981" width="21.7109375" customWidth="1"/>
    <col min="9982" max="9982" width="5.28515625" customWidth="1"/>
    <col min="9983" max="9983" width="5.140625" customWidth="1"/>
    <col min="9984" max="9984" width="4.28515625" customWidth="1"/>
    <col min="9985" max="9987" width="4.7109375" customWidth="1"/>
    <col min="9988" max="9988" width="7.5703125" customWidth="1"/>
    <col min="9989" max="9989" width="6.7109375" customWidth="1"/>
    <col min="9990" max="9990" width="0" hidden="1" customWidth="1"/>
    <col min="9991" max="9995" width="11.140625" customWidth="1"/>
    <col min="9996" max="9996" width="8.42578125" customWidth="1"/>
    <col min="9997" max="9997" width="10.5703125" customWidth="1"/>
    <col min="9998" max="9998" width="9.85546875" bestFit="1" customWidth="1"/>
    <col min="9999" max="9999" width="11.28515625" customWidth="1"/>
    <col min="10000" max="10000" width="7" customWidth="1"/>
    <col min="10001" max="10001" width="0" hidden="1" customWidth="1"/>
    <col min="10002" max="10002" width="11.28515625" customWidth="1"/>
    <col min="10003" max="10003" width="12" customWidth="1"/>
    <col min="10004" max="10004" width="0" hidden="1" customWidth="1"/>
    <col min="10005" max="10005" width="9.7109375" customWidth="1"/>
    <col min="10006" max="10006" width="10.42578125" customWidth="1"/>
    <col min="10007" max="10007" width="11.7109375" customWidth="1"/>
    <col min="10008" max="10008" width="7.7109375" customWidth="1"/>
    <col min="10009" max="10009" width="11.42578125" customWidth="1"/>
    <col min="10010" max="10010" width="11.28515625" customWidth="1"/>
    <col min="10011" max="10011" width="11.7109375" customWidth="1"/>
    <col min="10012" max="10012" width="7.7109375" customWidth="1"/>
    <col min="10013" max="10013" width="10.28515625" customWidth="1"/>
    <col min="10014" max="10014" width="11" customWidth="1"/>
    <col min="10015" max="10015" width="10.5703125" customWidth="1"/>
    <col min="10236" max="10236" width="3.42578125" customWidth="1"/>
    <col min="10237" max="10237" width="21.7109375" customWidth="1"/>
    <col min="10238" max="10238" width="5.28515625" customWidth="1"/>
    <col min="10239" max="10239" width="5.140625" customWidth="1"/>
    <col min="10240" max="10240" width="4.28515625" customWidth="1"/>
    <col min="10241" max="10243" width="4.7109375" customWidth="1"/>
    <col min="10244" max="10244" width="7.5703125" customWidth="1"/>
    <col min="10245" max="10245" width="6.7109375" customWidth="1"/>
    <col min="10246" max="10246" width="0" hidden="1" customWidth="1"/>
    <col min="10247" max="10251" width="11.140625" customWidth="1"/>
    <col min="10252" max="10252" width="8.42578125" customWidth="1"/>
    <col min="10253" max="10253" width="10.5703125" customWidth="1"/>
    <col min="10254" max="10254" width="9.85546875" bestFit="1" customWidth="1"/>
    <col min="10255" max="10255" width="11.28515625" customWidth="1"/>
    <col min="10256" max="10256" width="7" customWidth="1"/>
    <col min="10257" max="10257" width="0" hidden="1" customWidth="1"/>
    <col min="10258" max="10258" width="11.28515625" customWidth="1"/>
    <col min="10259" max="10259" width="12" customWidth="1"/>
    <col min="10260" max="10260" width="0" hidden="1" customWidth="1"/>
    <col min="10261" max="10261" width="9.7109375" customWidth="1"/>
    <col min="10262" max="10262" width="10.42578125" customWidth="1"/>
    <col min="10263" max="10263" width="11.7109375" customWidth="1"/>
    <col min="10264" max="10264" width="7.7109375" customWidth="1"/>
    <col min="10265" max="10265" width="11.42578125" customWidth="1"/>
    <col min="10266" max="10266" width="11.28515625" customWidth="1"/>
    <col min="10267" max="10267" width="11.7109375" customWidth="1"/>
    <col min="10268" max="10268" width="7.7109375" customWidth="1"/>
    <col min="10269" max="10269" width="10.28515625" customWidth="1"/>
    <col min="10270" max="10270" width="11" customWidth="1"/>
    <col min="10271" max="10271" width="10.5703125" customWidth="1"/>
    <col min="10492" max="10492" width="3.42578125" customWidth="1"/>
    <col min="10493" max="10493" width="21.7109375" customWidth="1"/>
    <col min="10494" max="10494" width="5.28515625" customWidth="1"/>
    <col min="10495" max="10495" width="5.140625" customWidth="1"/>
    <col min="10496" max="10496" width="4.28515625" customWidth="1"/>
    <col min="10497" max="10499" width="4.7109375" customWidth="1"/>
    <col min="10500" max="10500" width="7.5703125" customWidth="1"/>
    <col min="10501" max="10501" width="6.7109375" customWidth="1"/>
    <col min="10502" max="10502" width="0" hidden="1" customWidth="1"/>
    <col min="10503" max="10507" width="11.140625" customWidth="1"/>
    <col min="10508" max="10508" width="8.42578125" customWidth="1"/>
    <col min="10509" max="10509" width="10.5703125" customWidth="1"/>
    <col min="10510" max="10510" width="9.85546875" bestFit="1" customWidth="1"/>
    <col min="10511" max="10511" width="11.28515625" customWidth="1"/>
    <col min="10512" max="10512" width="7" customWidth="1"/>
    <col min="10513" max="10513" width="0" hidden="1" customWidth="1"/>
    <col min="10514" max="10514" width="11.28515625" customWidth="1"/>
    <col min="10515" max="10515" width="12" customWidth="1"/>
    <col min="10516" max="10516" width="0" hidden="1" customWidth="1"/>
    <col min="10517" max="10517" width="9.7109375" customWidth="1"/>
    <col min="10518" max="10518" width="10.42578125" customWidth="1"/>
    <col min="10519" max="10519" width="11.7109375" customWidth="1"/>
    <col min="10520" max="10520" width="7.7109375" customWidth="1"/>
    <col min="10521" max="10521" width="11.42578125" customWidth="1"/>
    <col min="10522" max="10522" width="11.28515625" customWidth="1"/>
    <col min="10523" max="10523" width="11.7109375" customWidth="1"/>
    <col min="10524" max="10524" width="7.7109375" customWidth="1"/>
    <col min="10525" max="10525" width="10.28515625" customWidth="1"/>
    <col min="10526" max="10526" width="11" customWidth="1"/>
    <col min="10527" max="10527" width="10.5703125" customWidth="1"/>
    <col min="10748" max="10748" width="3.42578125" customWidth="1"/>
    <col min="10749" max="10749" width="21.7109375" customWidth="1"/>
    <col min="10750" max="10750" width="5.28515625" customWidth="1"/>
    <col min="10751" max="10751" width="5.140625" customWidth="1"/>
    <col min="10752" max="10752" width="4.28515625" customWidth="1"/>
    <col min="10753" max="10755" width="4.7109375" customWidth="1"/>
    <col min="10756" max="10756" width="7.5703125" customWidth="1"/>
    <col min="10757" max="10757" width="6.7109375" customWidth="1"/>
    <col min="10758" max="10758" width="0" hidden="1" customWidth="1"/>
    <col min="10759" max="10763" width="11.140625" customWidth="1"/>
    <col min="10764" max="10764" width="8.42578125" customWidth="1"/>
    <col min="10765" max="10765" width="10.5703125" customWidth="1"/>
    <col min="10766" max="10766" width="9.85546875" bestFit="1" customWidth="1"/>
    <col min="10767" max="10767" width="11.28515625" customWidth="1"/>
    <col min="10768" max="10768" width="7" customWidth="1"/>
    <col min="10769" max="10769" width="0" hidden="1" customWidth="1"/>
    <col min="10770" max="10770" width="11.28515625" customWidth="1"/>
    <col min="10771" max="10771" width="12" customWidth="1"/>
    <col min="10772" max="10772" width="0" hidden="1" customWidth="1"/>
    <col min="10773" max="10773" width="9.7109375" customWidth="1"/>
    <col min="10774" max="10774" width="10.42578125" customWidth="1"/>
    <col min="10775" max="10775" width="11.7109375" customWidth="1"/>
    <col min="10776" max="10776" width="7.7109375" customWidth="1"/>
    <col min="10777" max="10777" width="11.42578125" customWidth="1"/>
    <col min="10778" max="10778" width="11.28515625" customWidth="1"/>
    <col min="10779" max="10779" width="11.7109375" customWidth="1"/>
    <col min="10780" max="10780" width="7.7109375" customWidth="1"/>
    <col min="10781" max="10781" width="10.28515625" customWidth="1"/>
    <col min="10782" max="10782" width="11" customWidth="1"/>
    <col min="10783" max="10783" width="10.5703125" customWidth="1"/>
    <col min="11004" max="11004" width="3.42578125" customWidth="1"/>
    <col min="11005" max="11005" width="21.7109375" customWidth="1"/>
    <col min="11006" max="11006" width="5.28515625" customWidth="1"/>
    <col min="11007" max="11007" width="5.140625" customWidth="1"/>
    <col min="11008" max="11008" width="4.28515625" customWidth="1"/>
    <col min="11009" max="11011" width="4.7109375" customWidth="1"/>
    <col min="11012" max="11012" width="7.5703125" customWidth="1"/>
    <col min="11013" max="11013" width="6.7109375" customWidth="1"/>
    <col min="11014" max="11014" width="0" hidden="1" customWidth="1"/>
    <col min="11015" max="11019" width="11.140625" customWidth="1"/>
    <col min="11020" max="11020" width="8.42578125" customWidth="1"/>
    <col min="11021" max="11021" width="10.5703125" customWidth="1"/>
    <col min="11022" max="11022" width="9.85546875" bestFit="1" customWidth="1"/>
    <col min="11023" max="11023" width="11.28515625" customWidth="1"/>
    <col min="11024" max="11024" width="7" customWidth="1"/>
    <col min="11025" max="11025" width="0" hidden="1" customWidth="1"/>
    <col min="11026" max="11026" width="11.28515625" customWidth="1"/>
    <col min="11027" max="11027" width="12" customWidth="1"/>
    <col min="11028" max="11028" width="0" hidden="1" customWidth="1"/>
    <col min="11029" max="11029" width="9.7109375" customWidth="1"/>
    <col min="11030" max="11030" width="10.42578125" customWidth="1"/>
    <col min="11031" max="11031" width="11.7109375" customWidth="1"/>
    <col min="11032" max="11032" width="7.7109375" customWidth="1"/>
    <col min="11033" max="11033" width="11.42578125" customWidth="1"/>
    <col min="11034" max="11034" width="11.28515625" customWidth="1"/>
    <col min="11035" max="11035" width="11.7109375" customWidth="1"/>
    <col min="11036" max="11036" width="7.7109375" customWidth="1"/>
    <col min="11037" max="11037" width="10.28515625" customWidth="1"/>
    <col min="11038" max="11038" width="11" customWidth="1"/>
    <col min="11039" max="11039" width="10.5703125" customWidth="1"/>
    <col min="11260" max="11260" width="3.42578125" customWidth="1"/>
    <col min="11261" max="11261" width="21.7109375" customWidth="1"/>
    <col min="11262" max="11262" width="5.28515625" customWidth="1"/>
    <col min="11263" max="11263" width="5.140625" customWidth="1"/>
    <col min="11264" max="11264" width="4.28515625" customWidth="1"/>
    <col min="11265" max="11267" width="4.7109375" customWidth="1"/>
    <col min="11268" max="11268" width="7.5703125" customWidth="1"/>
    <col min="11269" max="11269" width="6.7109375" customWidth="1"/>
    <col min="11270" max="11270" width="0" hidden="1" customWidth="1"/>
    <col min="11271" max="11275" width="11.140625" customWidth="1"/>
    <col min="11276" max="11276" width="8.42578125" customWidth="1"/>
    <col min="11277" max="11277" width="10.5703125" customWidth="1"/>
    <col min="11278" max="11278" width="9.85546875" bestFit="1" customWidth="1"/>
    <col min="11279" max="11279" width="11.28515625" customWidth="1"/>
    <col min="11280" max="11280" width="7" customWidth="1"/>
    <col min="11281" max="11281" width="0" hidden="1" customWidth="1"/>
    <col min="11282" max="11282" width="11.28515625" customWidth="1"/>
    <col min="11283" max="11283" width="12" customWidth="1"/>
    <col min="11284" max="11284" width="0" hidden="1" customWidth="1"/>
    <col min="11285" max="11285" width="9.7109375" customWidth="1"/>
    <col min="11286" max="11286" width="10.42578125" customWidth="1"/>
    <col min="11287" max="11287" width="11.7109375" customWidth="1"/>
    <col min="11288" max="11288" width="7.7109375" customWidth="1"/>
    <col min="11289" max="11289" width="11.42578125" customWidth="1"/>
    <col min="11290" max="11290" width="11.28515625" customWidth="1"/>
    <col min="11291" max="11291" width="11.7109375" customWidth="1"/>
    <col min="11292" max="11292" width="7.7109375" customWidth="1"/>
    <col min="11293" max="11293" width="10.28515625" customWidth="1"/>
    <col min="11294" max="11294" width="11" customWidth="1"/>
    <col min="11295" max="11295" width="10.5703125" customWidth="1"/>
    <col min="11516" max="11516" width="3.42578125" customWidth="1"/>
    <col min="11517" max="11517" width="21.7109375" customWidth="1"/>
    <col min="11518" max="11518" width="5.28515625" customWidth="1"/>
    <col min="11519" max="11519" width="5.140625" customWidth="1"/>
    <col min="11520" max="11520" width="4.28515625" customWidth="1"/>
    <col min="11521" max="11523" width="4.7109375" customWidth="1"/>
    <col min="11524" max="11524" width="7.5703125" customWidth="1"/>
    <col min="11525" max="11525" width="6.7109375" customWidth="1"/>
    <col min="11526" max="11526" width="0" hidden="1" customWidth="1"/>
    <col min="11527" max="11531" width="11.140625" customWidth="1"/>
    <col min="11532" max="11532" width="8.42578125" customWidth="1"/>
    <col min="11533" max="11533" width="10.5703125" customWidth="1"/>
    <col min="11534" max="11534" width="9.85546875" bestFit="1" customWidth="1"/>
    <col min="11535" max="11535" width="11.28515625" customWidth="1"/>
    <col min="11536" max="11536" width="7" customWidth="1"/>
    <col min="11537" max="11537" width="0" hidden="1" customWidth="1"/>
    <col min="11538" max="11538" width="11.28515625" customWidth="1"/>
    <col min="11539" max="11539" width="12" customWidth="1"/>
    <col min="11540" max="11540" width="0" hidden="1" customWidth="1"/>
    <col min="11541" max="11541" width="9.7109375" customWidth="1"/>
    <col min="11542" max="11542" width="10.42578125" customWidth="1"/>
    <col min="11543" max="11543" width="11.7109375" customWidth="1"/>
    <col min="11544" max="11544" width="7.7109375" customWidth="1"/>
    <col min="11545" max="11545" width="11.42578125" customWidth="1"/>
    <col min="11546" max="11546" width="11.28515625" customWidth="1"/>
    <col min="11547" max="11547" width="11.7109375" customWidth="1"/>
    <col min="11548" max="11548" width="7.7109375" customWidth="1"/>
    <col min="11549" max="11549" width="10.28515625" customWidth="1"/>
    <col min="11550" max="11550" width="11" customWidth="1"/>
    <col min="11551" max="11551" width="10.5703125" customWidth="1"/>
    <col min="11772" max="11772" width="3.42578125" customWidth="1"/>
    <col min="11773" max="11773" width="21.7109375" customWidth="1"/>
    <col min="11774" max="11774" width="5.28515625" customWidth="1"/>
    <col min="11775" max="11775" width="5.140625" customWidth="1"/>
    <col min="11776" max="11776" width="4.28515625" customWidth="1"/>
    <col min="11777" max="11779" width="4.7109375" customWidth="1"/>
    <col min="11780" max="11780" width="7.5703125" customWidth="1"/>
    <col min="11781" max="11781" width="6.7109375" customWidth="1"/>
    <col min="11782" max="11782" width="0" hidden="1" customWidth="1"/>
    <col min="11783" max="11787" width="11.140625" customWidth="1"/>
    <col min="11788" max="11788" width="8.42578125" customWidth="1"/>
    <col min="11789" max="11789" width="10.5703125" customWidth="1"/>
    <col min="11790" max="11790" width="9.85546875" bestFit="1" customWidth="1"/>
    <col min="11791" max="11791" width="11.28515625" customWidth="1"/>
    <col min="11792" max="11792" width="7" customWidth="1"/>
    <col min="11793" max="11793" width="0" hidden="1" customWidth="1"/>
    <col min="11794" max="11794" width="11.28515625" customWidth="1"/>
    <col min="11795" max="11795" width="12" customWidth="1"/>
    <col min="11796" max="11796" width="0" hidden="1" customWidth="1"/>
    <col min="11797" max="11797" width="9.7109375" customWidth="1"/>
    <col min="11798" max="11798" width="10.42578125" customWidth="1"/>
    <col min="11799" max="11799" width="11.7109375" customWidth="1"/>
    <col min="11800" max="11800" width="7.7109375" customWidth="1"/>
    <col min="11801" max="11801" width="11.42578125" customWidth="1"/>
    <col min="11802" max="11802" width="11.28515625" customWidth="1"/>
    <col min="11803" max="11803" width="11.7109375" customWidth="1"/>
    <col min="11804" max="11804" width="7.7109375" customWidth="1"/>
    <col min="11805" max="11805" width="10.28515625" customWidth="1"/>
    <col min="11806" max="11806" width="11" customWidth="1"/>
    <col min="11807" max="11807" width="10.5703125" customWidth="1"/>
    <col min="12028" max="12028" width="3.42578125" customWidth="1"/>
    <col min="12029" max="12029" width="21.7109375" customWidth="1"/>
    <col min="12030" max="12030" width="5.28515625" customWidth="1"/>
    <col min="12031" max="12031" width="5.140625" customWidth="1"/>
    <col min="12032" max="12032" width="4.28515625" customWidth="1"/>
    <col min="12033" max="12035" width="4.7109375" customWidth="1"/>
    <col min="12036" max="12036" width="7.5703125" customWidth="1"/>
    <col min="12037" max="12037" width="6.7109375" customWidth="1"/>
    <col min="12038" max="12038" width="0" hidden="1" customWidth="1"/>
    <col min="12039" max="12043" width="11.140625" customWidth="1"/>
    <col min="12044" max="12044" width="8.42578125" customWidth="1"/>
    <col min="12045" max="12045" width="10.5703125" customWidth="1"/>
    <col min="12046" max="12046" width="9.85546875" bestFit="1" customWidth="1"/>
    <col min="12047" max="12047" width="11.28515625" customWidth="1"/>
    <col min="12048" max="12048" width="7" customWidth="1"/>
    <col min="12049" max="12049" width="0" hidden="1" customWidth="1"/>
    <col min="12050" max="12050" width="11.28515625" customWidth="1"/>
    <col min="12051" max="12051" width="12" customWidth="1"/>
    <col min="12052" max="12052" width="0" hidden="1" customWidth="1"/>
    <col min="12053" max="12053" width="9.7109375" customWidth="1"/>
    <col min="12054" max="12054" width="10.42578125" customWidth="1"/>
    <col min="12055" max="12055" width="11.7109375" customWidth="1"/>
    <col min="12056" max="12056" width="7.7109375" customWidth="1"/>
    <col min="12057" max="12057" width="11.42578125" customWidth="1"/>
    <col min="12058" max="12058" width="11.28515625" customWidth="1"/>
    <col min="12059" max="12059" width="11.7109375" customWidth="1"/>
    <col min="12060" max="12060" width="7.7109375" customWidth="1"/>
    <col min="12061" max="12061" width="10.28515625" customWidth="1"/>
    <col min="12062" max="12062" width="11" customWidth="1"/>
    <col min="12063" max="12063" width="10.5703125" customWidth="1"/>
    <col min="12284" max="12284" width="3.42578125" customWidth="1"/>
    <col min="12285" max="12285" width="21.7109375" customWidth="1"/>
    <col min="12286" max="12286" width="5.28515625" customWidth="1"/>
    <col min="12287" max="12287" width="5.140625" customWidth="1"/>
    <col min="12288" max="12288" width="4.28515625" customWidth="1"/>
    <col min="12289" max="12291" width="4.7109375" customWidth="1"/>
    <col min="12292" max="12292" width="7.5703125" customWidth="1"/>
    <col min="12293" max="12293" width="6.7109375" customWidth="1"/>
    <col min="12294" max="12294" width="0" hidden="1" customWidth="1"/>
    <col min="12295" max="12299" width="11.140625" customWidth="1"/>
    <col min="12300" max="12300" width="8.42578125" customWidth="1"/>
    <col min="12301" max="12301" width="10.5703125" customWidth="1"/>
    <col min="12302" max="12302" width="9.85546875" bestFit="1" customWidth="1"/>
    <col min="12303" max="12303" width="11.28515625" customWidth="1"/>
    <col min="12304" max="12304" width="7" customWidth="1"/>
    <col min="12305" max="12305" width="0" hidden="1" customWidth="1"/>
    <col min="12306" max="12306" width="11.28515625" customWidth="1"/>
    <col min="12307" max="12307" width="12" customWidth="1"/>
    <col min="12308" max="12308" width="0" hidden="1" customWidth="1"/>
    <col min="12309" max="12309" width="9.7109375" customWidth="1"/>
    <col min="12310" max="12310" width="10.42578125" customWidth="1"/>
    <col min="12311" max="12311" width="11.7109375" customWidth="1"/>
    <col min="12312" max="12312" width="7.7109375" customWidth="1"/>
    <col min="12313" max="12313" width="11.42578125" customWidth="1"/>
    <col min="12314" max="12314" width="11.28515625" customWidth="1"/>
    <col min="12315" max="12315" width="11.7109375" customWidth="1"/>
    <col min="12316" max="12316" width="7.7109375" customWidth="1"/>
    <col min="12317" max="12317" width="10.28515625" customWidth="1"/>
    <col min="12318" max="12318" width="11" customWidth="1"/>
    <col min="12319" max="12319" width="10.5703125" customWidth="1"/>
    <col min="12540" max="12540" width="3.42578125" customWidth="1"/>
    <col min="12541" max="12541" width="21.7109375" customWidth="1"/>
    <col min="12542" max="12542" width="5.28515625" customWidth="1"/>
    <col min="12543" max="12543" width="5.140625" customWidth="1"/>
    <col min="12544" max="12544" width="4.28515625" customWidth="1"/>
    <col min="12545" max="12547" width="4.7109375" customWidth="1"/>
    <col min="12548" max="12548" width="7.5703125" customWidth="1"/>
    <col min="12549" max="12549" width="6.7109375" customWidth="1"/>
    <col min="12550" max="12550" width="0" hidden="1" customWidth="1"/>
    <col min="12551" max="12555" width="11.140625" customWidth="1"/>
    <col min="12556" max="12556" width="8.42578125" customWidth="1"/>
    <col min="12557" max="12557" width="10.5703125" customWidth="1"/>
    <col min="12558" max="12558" width="9.85546875" bestFit="1" customWidth="1"/>
    <col min="12559" max="12559" width="11.28515625" customWidth="1"/>
    <col min="12560" max="12560" width="7" customWidth="1"/>
    <col min="12561" max="12561" width="0" hidden="1" customWidth="1"/>
    <col min="12562" max="12562" width="11.28515625" customWidth="1"/>
    <col min="12563" max="12563" width="12" customWidth="1"/>
    <col min="12564" max="12564" width="0" hidden="1" customWidth="1"/>
    <col min="12565" max="12565" width="9.7109375" customWidth="1"/>
    <col min="12566" max="12566" width="10.42578125" customWidth="1"/>
    <col min="12567" max="12567" width="11.7109375" customWidth="1"/>
    <col min="12568" max="12568" width="7.7109375" customWidth="1"/>
    <col min="12569" max="12569" width="11.42578125" customWidth="1"/>
    <col min="12570" max="12570" width="11.28515625" customWidth="1"/>
    <col min="12571" max="12571" width="11.7109375" customWidth="1"/>
    <col min="12572" max="12572" width="7.7109375" customWidth="1"/>
    <col min="12573" max="12573" width="10.28515625" customWidth="1"/>
    <col min="12574" max="12574" width="11" customWidth="1"/>
    <col min="12575" max="12575" width="10.5703125" customWidth="1"/>
    <col min="12796" max="12796" width="3.42578125" customWidth="1"/>
    <col min="12797" max="12797" width="21.7109375" customWidth="1"/>
    <col min="12798" max="12798" width="5.28515625" customWidth="1"/>
    <col min="12799" max="12799" width="5.140625" customWidth="1"/>
    <col min="12800" max="12800" width="4.28515625" customWidth="1"/>
    <col min="12801" max="12803" width="4.7109375" customWidth="1"/>
    <col min="12804" max="12804" width="7.5703125" customWidth="1"/>
    <col min="12805" max="12805" width="6.7109375" customWidth="1"/>
    <col min="12806" max="12806" width="0" hidden="1" customWidth="1"/>
    <col min="12807" max="12811" width="11.140625" customWidth="1"/>
    <col min="12812" max="12812" width="8.42578125" customWidth="1"/>
    <col min="12813" max="12813" width="10.5703125" customWidth="1"/>
    <col min="12814" max="12814" width="9.85546875" bestFit="1" customWidth="1"/>
    <col min="12815" max="12815" width="11.28515625" customWidth="1"/>
    <col min="12816" max="12816" width="7" customWidth="1"/>
    <col min="12817" max="12817" width="0" hidden="1" customWidth="1"/>
    <col min="12818" max="12818" width="11.28515625" customWidth="1"/>
    <col min="12819" max="12819" width="12" customWidth="1"/>
    <col min="12820" max="12820" width="0" hidden="1" customWidth="1"/>
    <col min="12821" max="12821" width="9.7109375" customWidth="1"/>
    <col min="12822" max="12822" width="10.42578125" customWidth="1"/>
    <col min="12823" max="12823" width="11.7109375" customWidth="1"/>
    <col min="12824" max="12824" width="7.7109375" customWidth="1"/>
    <col min="12825" max="12825" width="11.42578125" customWidth="1"/>
    <col min="12826" max="12826" width="11.28515625" customWidth="1"/>
    <col min="12827" max="12827" width="11.7109375" customWidth="1"/>
    <col min="12828" max="12828" width="7.7109375" customWidth="1"/>
    <col min="12829" max="12829" width="10.28515625" customWidth="1"/>
    <col min="12830" max="12830" width="11" customWidth="1"/>
    <col min="12831" max="12831" width="10.5703125" customWidth="1"/>
    <col min="13052" max="13052" width="3.42578125" customWidth="1"/>
    <col min="13053" max="13053" width="21.7109375" customWidth="1"/>
    <col min="13054" max="13054" width="5.28515625" customWidth="1"/>
    <col min="13055" max="13055" width="5.140625" customWidth="1"/>
    <col min="13056" max="13056" width="4.28515625" customWidth="1"/>
    <col min="13057" max="13059" width="4.7109375" customWidth="1"/>
    <col min="13060" max="13060" width="7.5703125" customWidth="1"/>
    <col min="13061" max="13061" width="6.7109375" customWidth="1"/>
    <col min="13062" max="13062" width="0" hidden="1" customWidth="1"/>
    <col min="13063" max="13067" width="11.140625" customWidth="1"/>
    <col min="13068" max="13068" width="8.42578125" customWidth="1"/>
    <col min="13069" max="13069" width="10.5703125" customWidth="1"/>
    <col min="13070" max="13070" width="9.85546875" bestFit="1" customWidth="1"/>
    <col min="13071" max="13071" width="11.28515625" customWidth="1"/>
    <col min="13072" max="13072" width="7" customWidth="1"/>
    <col min="13073" max="13073" width="0" hidden="1" customWidth="1"/>
    <col min="13074" max="13074" width="11.28515625" customWidth="1"/>
    <col min="13075" max="13075" width="12" customWidth="1"/>
    <col min="13076" max="13076" width="0" hidden="1" customWidth="1"/>
    <col min="13077" max="13077" width="9.7109375" customWidth="1"/>
    <col min="13078" max="13078" width="10.42578125" customWidth="1"/>
    <col min="13079" max="13079" width="11.7109375" customWidth="1"/>
    <col min="13080" max="13080" width="7.7109375" customWidth="1"/>
    <col min="13081" max="13081" width="11.42578125" customWidth="1"/>
    <col min="13082" max="13082" width="11.28515625" customWidth="1"/>
    <col min="13083" max="13083" width="11.7109375" customWidth="1"/>
    <col min="13084" max="13084" width="7.7109375" customWidth="1"/>
    <col min="13085" max="13085" width="10.28515625" customWidth="1"/>
    <col min="13086" max="13086" width="11" customWidth="1"/>
    <col min="13087" max="13087" width="10.5703125" customWidth="1"/>
    <col min="13308" max="13308" width="3.42578125" customWidth="1"/>
    <col min="13309" max="13309" width="21.7109375" customWidth="1"/>
    <col min="13310" max="13310" width="5.28515625" customWidth="1"/>
    <col min="13311" max="13311" width="5.140625" customWidth="1"/>
    <col min="13312" max="13312" width="4.28515625" customWidth="1"/>
    <col min="13313" max="13315" width="4.7109375" customWidth="1"/>
    <col min="13316" max="13316" width="7.5703125" customWidth="1"/>
    <col min="13317" max="13317" width="6.7109375" customWidth="1"/>
    <col min="13318" max="13318" width="0" hidden="1" customWidth="1"/>
    <col min="13319" max="13323" width="11.140625" customWidth="1"/>
    <col min="13324" max="13324" width="8.42578125" customWidth="1"/>
    <col min="13325" max="13325" width="10.5703125" customWidth="1"/>
    <col min="13326" max="13326" width="9.85546875" bestFit="1" customWidth="1"/>
    <col min="13327" max="13327" width="11.28515625" customWidth="1"/>
    <col min="13328" max="13328" width="7" customWidth="1"/>
    <col min="13329" max="13329" width="0" hidden="1" customWidth="1"/>
    <col min="13330" max="13330" width="11.28515625" customWidth="1"/>
    <col min="13331" max="13331" width="12" customWidth="1"/>
    <col min="13332" max="13332" width="0" hidden="1" customWidth="1"/>
    <col min="13333" max="13333" width="9.7109375" customWidth="1"/>
    <col min="13334" max="13334" width="10.42578125" customWidth="1"/>
    <col min="13335" max="13335" width="11.7109375" customWidth="1"/>
    <col min="13336" max="13336" width="7.7109375" customWidth="1"/>
    <col min="13337" max="13337" width="11.42578125" customWidth="1"/>
    <col min="13338" max="13338" width="11.28515625" customWidth="1"/>
    <col min="13339" max="13339" width="11.7109375" customWidth="1"/>
    <col min="13340" max="13340" width="7.7109375" customWidth="1"/>
    <col min="13341" max="13341" width="10.28515625" customWidth="1"/>
    <col min="13342" max="13342" width="11" customWidth="1"/>
    <col min="13343" max="13343" width="10.5703125" customWidth="1"/>
    <col min="13564" max="13564" width="3.42578125" customWidth="1"/>
    <col min="13565" max="13565" width="21.7109375" customWidth="1"/>
    <col min="13566" max="13566" width="5.28515625" customWidth="1"/>
    <col min="13567" max="13567" width="5.140625" customWidth="1"/>
    <col min="13568" max="13568" width="4.28515625" customWidth="1"/>
    <col min="13569" max="13571" width="4.7109375" customWidth="1"/>
    <col min="13572" max="13572" width="7.5703125" customWidth="1"/>
    <col min="13573" max="13573" width="6.7109375" customWidth="1"/>
    <col min="13574" max="13574" width="0" hidden="1" customWidth="1"/>
    <col min="13575" max="13579" width="11.140625" customWidth="1"/>
    <col min="13580" max="13580" width="8.42578125" customWidth="1"/>
    <col min="13581" max="13581" width="10.5703125" customWidth="1"/>
    <col min="13582" max="13582" width="9.85546875" bestFit="1" customWidth="1"/>
    <col min="13583" max="13583" width="11.28515625" customWidth="1"/>
    <col min="13584" max="13584" width="7" customWidth="1"/>
    <col min="13585" max="13585" width="0" hidden="1" customWidth="1"/>
    <col min="13586" max="13586" width="11.28515625" customWidth="1"/>
    <col min="13587" max="13587" width="12" customWidth="1"/>
    <col min="13588" max="13588" width="0" hidden="1" customWidth="1"/>
    <col min="13589" max="13589" width="9.7109375" customWidth="1"/>
    <col min="13590" max="13590" width="10.42578125" customWidth="1"/>
    <col min="13591" max="13591" width="11.7109375" customWidth="1"/>
    <col min="13592" max="13592" width="7.7109375" customWidth="1"/>
    <col min="13593" max="13593" width="11.42578125" customWidth="1"/>
    <col min="13594" max="13594" width="11.28515625" customWidth="1"/>
    <col min="13595" max="13595" width="11.7109375" customWidth="1"/>
    <col min="13596" max="13596" width="7.7109375" customWidth="1"/>
    <col min="13597" max="13597" width="10.28515625" customWidth="1"/>
    <col min="13598" max="13598" width="11" customWidth="1"/>
    <col min="13599" max="13599" width="10.5703125" customWidth="1"/>
    <col min="13820" max="13820" width="3.42578125" customWidth="1"/>
    <col min="13821" max="13821" width="21.7109375" customWidth="1"/>
    <col min="13822" max="13822" width="5.28515625" customWidth="1"/>
    <col min="13823" max="13823" width="5.140625" customWidth="1"/>
    <col min="13824" max="13824" width="4.28515625" customWidth="1"/>
    <col min="13825" max="13827" width="4.7109375" customWidth="1"/>
    <col min="13828" max="13828" width="7.5703125" customWidth="1"/>
    <col min="13829" max="13829" width="6.7109375" customWidth="1"/>
    <col min="13830" max="13830" width="0" hidden="1" customWidth="1"/>
    <col min="13831" max="13835" width="11.140625" customWidth="1"/>
    <col min="13836" max="13836" width="8.42578125" customWidth="1"/>
    <col min="13837" max="13837" width="10.5703125" customWidth="1"/>
    <col min="13838" max="13838" width="9.85546875" bestFit="1" customWidth="1"/>
    <col min="13839" max="13839" width="11.28515625" customWidth="1"/>
    <col min="13840" max="13840" width="7" customWidth="1"/>
    <col min="13841" max="13841" width="0" hidden="1" customWidth="1"/>
    <col min="13842" max="13842" width="11.28515625" customWidth="1"/>
    <col min="13843" max="13843" width="12" customWidth="1"/>
    <col min="13844" max="13844" width="0" hidden="1" customWidth="1"/>
    <col min="13845" max="13845" width="9.7109375" customWidth="1"/>
    <col min="13846" max="13846" width="10.42578125" customWidth="1"/>
    <col min="13847" max="13847" width="11.7109375" customWidth="1"/>
    <col min="13848" max="13848" width="7.7109375" customWidth="1"/>
    <col min="13849" max="13849" width="11.42578125" customWidth="1"/>
    <col min="13850" max="13850" width="11.28515625" customWidth="1"/>
    <col min="13851" max="13851" width="11.7109375" customWidth="1"/>
    <col min="13852" max="13852" width="7.7109375" customWidth="1"/>
    <col min="13853" max="13853" width="10.28515625" customWidth="1"/>
    <col min="13854" max="13854" width="11" customWidth="1"/>
    <col min="13855" max="13855" width="10.5703125" customWidth="1"/>
    <col min="14076" max="14076" width="3.42578125" customWidth="1"/>
    <col min="14077" max="14077" width="21.7109375" customWidth="1"/>
    <col min="14078" max="14078" width="5.28515625" customWidth="1"/>
    <col min="14079" max="14079" width="5.140625" customWidth="1"/>
    <col min="14080" max="14080" width="4.28515625" customWidth="1"/>
    <col min="14081" max="14083" width="4.7109375" customWidth="1"/>
    <col min="14084" max="14084" width="7.5703125" customWidth="1"/>
    <col min="14085" max="14085" width="6.7109375" customWidth="1"/>
    <col min="14086" max="14086" width="0" hidden="1" customWidth="1"/>
    <col min="14087" max="14091" width="11.140625" customWidth="1"/>
    <col min="14092" max="14092" width="8.42578125" customWidth="1"/>
    <col min="14093" max="14093" width="10.5703125" customWidth="1"/>
    <col min="14094" max="14094" width="9.85546875" bestFit="1" customWidth="1"/>
    <col min="14095" max="14095" width="11.28515625" customWidth="1"/>
    <col min="14096" max="14096" width="7" customWidth="1"/>
    <col min="14097" max="14097" width="0" hidden="1" customWidth="1"/>
    <col min="14098" max="14098" width="11.28515625" customWidth="1"/>
    <col min="14099" max="14099" width="12" customWidth="1"/>
    <col min="14100" max="14100" width="0" hidden="1" customWidth="1"/>
    <col min="14101" max="14101" width="9.7109375" customWidth="1"/>
    <col min="14102" max="14102" width="10.42578125" customWidth="1"/>
    <col min="14103" max="14103" width="11.7109375" customWidth="1"/>
    <col min="14104" max="14104" width="7.7109375" customWidth="1"/>
    <col min="14105" max="14105" width="11.42578125" customWidth="1"/>
    <col min="14106" max="14106" width="11.28515625" customWidth="1"/>
    <col min="14107" max="14107" width="11.7109375" customWidth="1"/>
    <col min="14108" max="14108" width="7.7109375" customWidth="1"/>
    <col min="14109" max="14109" width="10.28515625" customWidth="1"/>
    <col min="14110" max="14110" width="11" customWidth="1"/>
    <col min="14111" max="14111" width="10.5703125" customWidth="1"/>
    <col min="14332" max="14332" width="3.42578125" customWidth="1"/>
    <col min="14333" max="14333" width="21.7109375" customWidth="1"/>
    <col min="14334" max="14334" width="5.28515625" customWidth="1"/>
    <col min="14335" max="14335" width="5.140625" customWidth="1"/>
    <col min="14336" max="14336" width="4.28515625" customWidth="1"/>
    <col min="14337" max="14339" width="4.7109375" customWidth="1"/>
    <col min="14340" max="14340" width="7.5703125" customWidth="1"/>
    <col min="14341" max="14341" width="6.7109375" customWidth="1"/>
    <col min="14342" max="14342" width="0" hidden="1" customWidth="1"/>
    <col min="14343" max="14347" width="11.140625" customWidth="1"/>
    <col min="14348" max="14348" width="8.42578125" customWidth="1"/>
    <col min="14349" max="14349" width="10.5703125" customWidth="1"/>
    <col min="14350" max="14350" width="9.85546875" bestFit="1" customWidth="1"/>
    <col min="14351" max="14351" width="11.28515625" customWidth="1"/>
    <col min="14352" max="14352" width="7" customWidth="1"/>
    <col min="14353" max="14353" width="0" hidden="1" customWidth="1"/>
    <col min="14354" max="14354" width="11.28515625" customWidth="1"/>
    <col min="14355" max="14355" width="12" customWidth="1"/>
    <col min="14356" max="14356" width="0" hidden="1" customWidth="1"/>
    <col min="14357" max="14357" width="9.7109375" customWidth="1"/>
    <col min="14358" max="14358" width="10.42578125" customWidth="1"/>
    <col min="14359" max="14359" width="11.7109375" customWidth="1"/>
    <col min="14360" max="14360" width="7.7109375" customWidth="1"/>
    <col min="14361" max="14361" width="11.42578125" customWidth="1"/>
    <col min="14362" max="14362" width="11.28515625" customWidth="1"/>
    <col min="14363" max="14363" width="11.7109375" customWidth="1"/>
    <col min="14364" max="14364" width="7.7109375" customWidth="1"/>
    <col min="14365" max="14365" width="10.28515625" customWidth="1"/>
    <col min="14366" max="14366" width="11" customWidth="1"/>
    <col min="14367" max="14367" width="10.5703125" customWidth="1"/>
    <col min="14588" max="14588" width="3.42578125" customWidth="1"/>
    <col min="14589" max="14589" width="21.7109375" customWidth="1"/>
    <col min="14590" max="14590" width="5.28515625" customWidth="1"/>
    <col min="14591" max="14591" width="5.140625" customWidth="1"/>
    <col min="14592" max="14592" width="4.28515625" customWidth="1"/>
    <col min="14593" max="14595" width="4.7109375" customWidth="1"/>
    <col min="14596" max="14596" width="7.5703125" customWidth="1"/>
    <col min="14597" max="14597" width="6.7109375" customWidth="1"/>
    <col min="14598" max="14598" width="0" hidden="1" customWidth="1"/>
    <col min="14599" max="14603" width="11.140625" customWidth="1"/>
    <col min="14604" max="14604" width="8.42578125" customWidth="1"/>
    <col min="14605" max="14605" width="10.5703125" customWidth="1"/>
    <col min="14606" max="14606" width="9.85546875" bestFit="1" customWidth="1"/>
    <col min="14607" max="14607" width="11.28515625" customWidth="1"/>
    <col min="14608" max="14608" width="7" customWidth="1"/>
    <col min="14609" max="14609" width="0" hidden="1" customWidth="1"/>
    <col min="14610" max="14610" width="11.28515625" customWidth="1"/>
    <col min="14611" max="14611" width="12" customWidth="1"/>
    <col min="14612" max="14612" width="0" hidden="1" customWidth="1"/>
    <col min="14613" max="14613" width="9.7109375" customWidth="1"/>
    <col min="14614" max="14614" width="10.42578125" customWidth="1"/>
    <col min="14615" max="14615" width="11.7109375" customWidth="1"/>
    <col min="14616" max="14616" width="7.7109375" customWidth="1"/>
    <col min="14617" max="14617" width="11.42578125" customWidth="1"/>
    <col min="14618" max="14618" width="11.28515625" customWidth="1"/>
    <col min="14619" max="14619" width="11.7109375" customWidth="1"/>
    <col min="14620" max="14620" width="7.7109375" customWidth="1"/>
    <col min="14621" max="14621" width="10.28515625" customWidth="1"/>
    <col min="14622" max="14622" width="11" customWidth="1"/>
    <col min="14623" max="14623" width="10.5703125" customWidth="1"/>
    <col min="14844" max="14844" width="3.42578125" customWidth="1"/>
    <col min="14845" max="14845" width="21.7109375" customWidth="1"/>
    <col min="14846" max="14846" width="5.28515625" customWidth="1"/>
    <col min="14847" max="14847" width="5.140625" customWidth="1"/>
    <col min="14848" max="14848" width="4.28515625" customWidth="1"/>
    <col min="14849" max="14851" width="4.7109375" customWidth="1"/>
    <col min="14852" max="14852" width="7.5703125" customWidth="1"/>
    <col min="14853" max="14853" width="6.7109375" customWidth="1"/>
    <col min="14854" max="14854" width="0" hidden="1" customWidth="1"/>
    <col min="14855" max="14859" width="11.140625" customWidth="1"/>
    <col min="14860" max="14860" width="8.42578125" customWidth="1"/>
    <col min="14861" max="14861" width="10.5703125" customWidth="1"/>
    <col min="14862" max="14862" width="9.85546875" bestFit="1" customWidth="1"/>
    <col min="14863" max="14863" width="11.28515625" customWidth="1"/>
    <col min="14864" max="14864" width="7" customWidth="1"/>
    <col min="14865" max="14865" width="0" hidden="1" customWidth="1"/>
    <col min="14866" max="14866" width="11.28515625" customWidth="1"/>
    <col min="14867" max="14867" width="12" customWidth="1"/>
    <col min="14868" max="14868" width="0" hidden="1" customWidth="1"/>
    <col min="14869" max="14869" width="9.7109375" customWidth="1"/>
    <col min="14870" max="14870" width="10.42578125" customWidth="1"/>
    <col min="14871" max="14871" width="11.7109375" customWidth="1"/>
    <col min="14872" max="14872" width="7.7109375" customWidth="1"/>
    <col min="14873" max="14873" width="11.42578125" customWidth="1"/>
    <col min="14874" max="14874" width="11.28515625" customWidth="1"/>
    <col min="14875" max="14875" width="11.7109375" customWidth="1"/>
    <col min="14876" max="14876" width="7.7109375" customWidth="1"/>
    <col min="14877" max="14877" width="10.28515625" customWidth="1"/>
    <col min="14878" max="14878" width="11" customWidth="1"/>
    <col min="14879" max="14879" width="10.5703125" customWidth="1"/>
    <col min="15100" max="15100" width="3.42578125" customWidth="1"/>
    <col min="15101" max="15101" width="21.7109375" customWidth="1"/>
    <col min="15102" max="15102" width="5.28515625" customWidth="1"/>
    <col min="15103" max="15103" width="5.140625" customWidth="1"/>
    <col min="15104" max="15104" width="4.28515625" customWidth="1"/>
    <col min="15105" max="15107" width="4.7109375" customWidth="1"/>
    <col min="15108" max="15108" width="7.5703125" customWidth="1"/>
    <col min="15109" max="15109" width="6.7109375" customWidth="1"/>
    <col min="15110" max="15110" width="0" hidden="1" customWidth="1"/>
    <col min="15111" max="15115" width="11.140625" customWidth="1"/>
    <col min="15116" max="15116" width="8.42578125" customWidth="1"/>
    <col min="15117" max="15117" width="10.5703125" customWidth="1"/>
    <col min="15118" max="15118" width="9.85546875" bestFit="1" customWidth="1"/>
    <col min="15119" max="15119" width="11.28515625" customWidth="1"/>
    <col min="15120" max="15120" width="7" customWidth="1"/>
    <col min="15121" max="15121" width="0" hidden="1" customWidth="1"/>
    <col min="15122" max="15122" width="11.28515625" customWidth="1"/>
    <col min="15123" max="15123" width="12" customWidth="1"/>
    <col min="15124" max="15124" width="0" hidden="1" customWidth="1"/>
    <col min="15125" max="15125" width="9.7109375" customWidth="1"/>
    <col min="15126" max="15126" width="10.42578125" customWidth="1"/>
    <col min="15127" max="15127" width="11.7109375" customWidth="1"/>
    <col min="15128" max="15128" width="7.7109375" customWidth="1"/>
    <col min="15129" max="15129" width="11.42578125" customWidth="1"/>
    <col min="15130" max="15130" width="11.28515625" customWidth="1"/>
    <col min="15131" max="15131" width="11.7109375" customWidth="1"/>
    <col min="15132" max="15132" width="7.7109375" customWidth="1"/>
    <col min="15133" max="15133" width="10.28515625" customWidth="1"/>
    <col min="15134" max="15134" width="11" customWidth="1"/>
    <col min="15135" max="15135" width="10.5703125" customWidth="1"/>
    <col min="15356" max="15356" width="3.42578125" customWidth="1"/>
    <col min="15357" max="15357" width="21.7109375" customWidth="1"/>
    <col min="15358" max="15358" width="5.28515625" customWidth="1"/>
    <col min="15359" max="15359" width="5.140625" customWidth="1"/>
    <col min="15360" max="15360" width="4.28515625" customWidth="1"/>
    <col min="15361" max="15363" width="4.7109375" customWidth="1"/>
    <col min="15364" max="15364" width="7.5703125" customWidth="1"/>
    <col min="15365" max="15365" width="6.7109375" customWidth="1"/>
    <col min="15366" max="15366" width="0" hidden="1" customWidth="1"/>
    <col min="15367" max="15371" width="11.140625" customWidth="1"/>
    <col min="15372" max="15372" width="8.42578125" customWidth="1"/>
    <col min="15373" max="15373" width="10.5703125" customWidth="1"/>
    <col min="15374" max="15374" width="9.85546875" bestFit="1" customWidth="1"/>
    <col min="15375" max="15375" width="11.28515625" customWidth="1"/>
    <col min="15376" max="15376" width="7" customWidth="1"/>
    <col min="15377" max="15377" width="0" hidden="1" customWidth="1"/>
    <col min="15378" max="15378" width="11.28515625" customWidth="1"/>
    <col min="15379" max="15379" width="12" customWidth="1"/>
    <col min="15380" max="15380" width="0" hidden="1" customWidth="1"/>
    <col min="15381" max="15381" width="9.7109375" customWidth="1"/>
    <col min="15382" max="15382" width="10.42578125" customWidth="1"/>
    <col min="15383" max="15383" width="11.7109375" customWidth="1"/>
    <col min="15384" max="15384" width="7.7109375" customWidth="1"/>
    <col min="15385" max="15385" width="11.42578125" customWidth="1"/>
    <col min="15386" max="15386" width="11.28515625" customWidth="1"/>
    <col min="15387" max="15387" width="11.7109375" customWidth="1"/>
    <col min="15388" max="15388" width="7.7109375" customWidth="1"/>
    <col min="15389" max="15389" width="10.28515625" customWidth="1"/>
    <col min="15390" max="15390" width="11" customWidth="1"/>
    <col min="15391" max="15391" width="10.5703125" customWidth="1"/>
    <col min="15612" max="15612" width="3.42578125" customWidth="1"/>
    <col min="15613" max="15613" width="21.7109375" customWidth="1"/>
    <col min="15614" max="15614" width="5.28515625" customWidth="1"/>
    <col min="15615" max="15615" width="5.140625" customWidth="1"/>
    <col min="15616" max="15616" width="4.28515625" customWidth="1"/>
    <col min="15617" max="15619" width="4.7109375" customWidth="1"/>
    <col min="15620" max="15620" width="7.5703125" customWidth="1"/>
    <col min="15621" max="15621" width="6.7109375" customWidth="1"/>
    <col min="15622" max="15622" width="0" hidden="1" customWidth="1"/>
    <col min="15623" max="15627" width="11.140625" customWidth="1"/>
    <col min="15628" max="15628" width="8.42578125" customWidth="1"/>
    <col min="15629" max="15629" width="10.5703125" customWidth="1"/>
    <col min="15630" max="15630" width="9.85546875" bestFit="1" customWidth="1"/>
    <col min="15631" max="15631" width="11.28515625" customWidth="1"/>
    <col min="15632" max="15632" width="7" customWidth="1"/>
    <col min="15633" max="15633" width="0" hidden="1" customWidth="1"/>
    <col min="15634" max="15634" width="11.28515625" customWidth="1"/>
    <col min="15635" max="15635" width="12" customWidth="1"/>
    <col min="15636" max="15636" width="0" hidden="1" customWidth="1"/>
    <col min="15637" max="15637" width="9.7109375" customWidth="1"/>
    <col min="15638" max="15638" width="10.42578125" customWidth="1"/>
    <col min="15639" max="15639" width="11.7109375" customWidth="1"/>
    <col min="15640" max="15640" width="7.7109375" customWidth="1"/>
    <col min="15641" max="15641" width="11.42578125" customWidth="1"/>
    <col min="15642" max="15642" width="11.28515625" customWidth="1"/>
    <col min="15643" max="15643" width="11.7109375" customWidth="1"/>
    <col min="15644" max="15644" width="7.7109375" customWidth="1"/>
    <col min="15645" max="15645" width="10.28515625" customWidth="1"/>
    <col min="15646" max="15646" width="11" customWidth="1"/>
    <col min="15647" max="15647" width="10.5703125" customWidth="1"/>
    <col min="15868" max="15868" width="3.42578125" customWidth="1"/>
    <col min="15869" max="15869" width="21.7109375" customWidth="1"/>
    <col min="15870" max="15870" width="5.28515625" customWidth="1"/>
    <col min="15871" max="15871" width="5.140625" customWidth="1"/>
    <col min="15872" max="15872" width="4.28515625" customWidth="1"/>
    <col min="15873" max="15875" width="4.7109375" customWidth="1"/>
    <col min="15876" max="15876" width="7.5703125" customWidth="1"/>
    <col min="15877" max="15877" width="6.7109375" customWidth="1"/>
    <col min="15878" max="15878" width="0" hidden="1" customWidth="1"/>
    <col min="15879" max="15883" width="11.140625" customWidth="1"/>
    <col min="15884" max="15884" width="8.42578125" customWidth="1"/>
    <col min="15885" max="15885" width="10.5703125" customWidth="1"/>
    <col min="15886" max="15886" width="9.85546875" bestFit="1" customWidth="1"/>
    <col min="15887" max="15887" width="11.28515625" customWidth="1"/>
    <col min="15888" max="15888" width="7" customWidth="1"/>
    <col min="15889" max="15889" width="0" hidden="1" customWidth="1"/>
    <col min="15890" max="15890" width="11.28515625" customWidth="1"/>
    <col min="15891" max="15891" width="12" customWidth="1"/>
    <col min="15892" max="15892" width="0" hidden="1" customWidth="1"/>
    <col min="15893" max="15893" width="9.7109375" customWidth="1"/>
    <col min="15894" max="15894" width="10.42578125" customWidth="1"/>
    <col min="15895" max="15895" width="11.7109375" customWidth="1"/>
    <col min="15896" max="15896" width="7.7109375" customWidth="1"/>
    <col min="15897" max="15897" width="11.42578125" customWidth="1"/>
    <col min="15898" max="15898" width="11.28515625" customWidth="1"/>
    <col min="15899" max="15899" width="11.7109375" customWidth="1"/>
    <col min="15900" max="15900" width="7.7109375" customWidth="1"/>
    <col min="15901" max="15901" width="10.28515625" customWidth="1"/>
    <col min="15902" max="15902" width="11" customWidth="1"/>
    <col min="15903" max="15903" width="10.5703125" customWidth="1"/>
    <col min="16124" max="16124" width="3.42578125" customWidth="1"/>
    <col min="16125" max="16125" width="21.7109375" customWidth="1"/>
    <col min="16126" max="16126" width="5.28515625" customWidth="1"/>
    <col min="16127" max="16127" width="5.140625" customWidth="1"/>
    <col min="16128" max="16128" width="4.28515625" customWidth="1"/>
    <col min="16129" max="16131" width="4.7109375" customWidth="1"/>
    <col min="16132" max="16132" width="7.5703125" customWidth="1"/>
    <col min="16133" max="16133" width="6.7109375" customWidth="1"/>
    <col min="16134" max="16134" width="0" hidden="1" customWidth="1"/>
    <col min="16135" max="16139" width="11.140625" customWidth="1"/>
    <col min="16140" max="16140" width="8.42578125" customWidth="1"/>
    <col min="16141" max="16141" width="10.5703125" customWidth="1"/>
    <col min="16142" max="16142" width="9.85546875" bestFit="1" customWidth="1"/>
    <col min="16143" max="16143" width="11.28515625" customWidth="1"/>
    <col min="16144" max="16144" width="7" customWidth="1"/>
    <col min="16145" max="16145" width="0" hidden="1" customWidth="1"/>
    <col min="16146" max="16146" width="11.28515625" customWidth="1"/>
    <col min="16147" max="16147" width="12" customWidth="1"/>
    <col min="16148" max="16148" width="0" hidden="1" customWidth="1"/>
    <col min="16149" max="16149" width="9.7109375" customWidth="1"/>
    <col min="16150" max="16150" width="10.42578125" customWidth="1"/>
    <col min="16151" max="16151" width="11.7109375" customWidth="1"/>
    <col min="16152" max="16152" width="7.7109375" customWidth="1"/>
    <col min="16153" max="16153" width="11.42578125" customWidth="1"/>
    <col min="16154" max="16154" width="11.28515625" customWidth="1"/>
    <col min="16155" max="16155" width="11.7109375" customWidth="1"/>
    <col min="16156" max="16156" width="7.7109375" customWidth="1"/>
    <col min="16157" max="16157" width="10.28515625" customWidth="1"/>
    <col min="16158" max="16158" width="11" customWidth="1"/>
    <col min="16159" max="16159" width="10.5703125" customWidth="1"/>
  </cols>
  <sheetData>
    <row r="1" spans="1:38" ht="33" customHeight="1" x14ac:dyDescent="0.25"/>
    <row r="2" spans="1:38" ht="18.75" customHeight="1" x14ac:dyDescent="0.3">
      <c r="A2" s="1365"/>
      <c r="B2" s="1365"/>
      <c r="C2" s="1365"/>
      <c r="D2" s="1365"/>
      <c r="E2" s="1365"/>
      <c r="F2" s="1365"/>
      <c r="G2" s="1365"/>
      <c r="H2" s="1365"/>
      <c r="I2" s="1365"/>
      <c r="J2" s="1365"/>
      <c r="K2" s="1365"/>
      <c r="L2" s="1365"/>
      <c r="M2" s="1365"/>
      <c r="N2" s="1365"/>
      <c r="O2" s="1365"/>
      <c r="P2" s="1365"/>
      <c r="Q2" s="1365"/>
      <c r="R2" s="1365"/>
      <c r="S2" s="1365"/>
      <c r="T2" s="1365"/>
      <c r="U2" s="1365"/>
      <c r="V2" s="1365"/>
      <c r="W2" s="1365"/>
      <c r="X2" s="1365"/>
      <c r="Y2" s="1365"/>
      <c r="Z2" s="1365"/>
      <c r="AA2" s="1365"/>
      <c r="AB2" s="1365"/>
      <c r="AC2" s="1365"/>
      <c r="AD2" s="1365"/>
      <c r="AE2" s="1365"/>
    </row>
    <row r="3" spans="1:38" ht="12" customHeight="1" x14ac:dyDescent="0.25">
      <c r="A3" s="2"/>
      <c r="B3" s="2"/>
      <c r="C3" s="2"/>
      <c r="D3" s="2"/>
      <c r="E3" s="2"/>
      <c r="F3" s="2"/>
      <c r="G3" s="2"/>
      <c r="H3" s="2"/>
      <c r="I3" s="2"/>
      <c r="J3" s="2"/>
      <c r="K3" s="2"/>
      <c r="L3" s="2"/>
      <c r="M3" s="2"/>
      <c r="N3" s="190"/>
      <c r="O3" s="190"/>
      <c r="P3" s="3"/>
      <c r="Q3" s="3"/>
      <c r="R3" s="4"/>
      <c r="S3" s="2"/>
      <c r="T3" s="2"/>
      <c r="U3" s="2"/>
      <c r="V3" s="4"/>
      <c r="W3" s="4"/>
      <c r="X3" s="4"/>
      <c r="Y3" s="4"/>
      <c r="Z3" s="4"/>
      <c r="AA3" s="2"/>
      <c r="AB3" s="2"/>
    </row>
    <row r="4" spans="1:38" ht="13.5" customHeight="1" x14ac:dyDescent="0.25">
      <c r="A4" s="409"/>
      <c r="B4" s="1419"/>
      <c r="C4" s="1419"/>
      <c r="N4" s="6"/>
      <c r="O4" s="6"/>
      <c r="P4" s="6"/>
      <c r="Q4" s="6"/>
      <c r="R4" s="6"/>
      <c r="S4" s="6"/>
      <c r="T4" s="6"/>
      <c r="U4" s="6"/>
      <c r="V4" s="191"/>
      <c r="Y4" s="192"/>
      <c r="Z4" s="192"/>
      <c r="AC4" s="9"/>
      <c r="AD4" s="9"/>
      <c r="AE4"/>
      <c r="AF4" s="193"/>
      <c r="AG4" s="189"/>
      <c r="AH4" s="189"/>
      <c r="AJ4" s="5"/>
      <c r="AK4" s="5"/>
      <c r="AL4" s="5"/>
    </row>
    <row r="5" spans="1:38" ht="13.5" customHeight="1" thickBot="1" x14ac:dyDescent="0.3">
      <c r="A5" s="11"/>
      <c r="B5" s="1286" t="s">
        <v>1</v>
      </c>
      <c r="C5" s="1286"/>
      <c r="D5" s="1286"/>
      <c r="E5" s="1286"/>
      <c r="F5" s="1286"/>
      <c r="G5" s="453">
        <v>0</v>
      </c>
      <c r="H5" s="1427"/>
      <c r="I5" s="1427"/>
      <c r="J5" s="1427"/>
      <c r="K5" s="454"/>
      <c r="N5" s="6"/>
      <c r="O5" s="6"/>
      <c r="P5" s="6"/>
      <c r="Q5" s="6"/>
      <c r="R5" s="6"/>
      <c r="S5" s="6"/>
      <c r="T5" s="6"/>
      <c r="U5" s="6"/>
      <c r="V5" s="12"/>
      <c r="AC5" s="13"/>
      <c r="AD5" s="13"/>
      <c r="AE5" s="13"/>
      <c r="AF5" s="12"/>
      <c r="AG5" s="189"/>
      <c r="AH5" s="189"/>
      <c r="AJ5" s="5"/>
      <c r="AK5" s="5"/>
      <c r="AL5" s="5"/>
    </row>
    <row r="6" spans="1:38" ht="15.75" thickBot="1" x14ac:dyDescent="0.3">
      <c r="A6" s="11"/>
      <c r="B6" s="1354" t="s">
        <v>255</v>
      </c>
      <c r="C6" s="1354"/>
      <c r="D6" s="1354"/>
      <c r="E6" s="1354"/>
      <c r="F6" s="11" t="s">
        <v>2</v>
      </c>
      <c r="G6" s="455">
        <v>0</v>
      </c>
      <c r="H6" s="1428"/>
      <c r="I6" s="1428"/>
      <c r="J6" s="1428"/>
      <c r="K6" s="454"/>
      <c r="N6" s="6"/>
      <c r="O6" s="6"/>
      <c r="P6" s="6"/>
      <c r="Q6" s="6"/>
      <c r="R6" s="6"/>
      <c r="S6" s="6"/>
      <c r="T6" s="6"/>
      <c r="U6" s="6"/>
      <c r="V6" s="14"/>
      <c r="AC6" s="15"/>
      <c r="AD6" s="15"/>
      <c r="AE6" s="15"/>
      <c r="AF6" s="14"/>
      <c r="AG6" s="189"/>
      <c r="AH6" s="189"/>
      <c r="AJ6" s="5"/>
      <c r="AK6" s="5"/>
      <c r="AL6" s="5"/>
    </row>
    <row r="7" spans="1:38" ht="15.75" thickBot="1" x14ac:dyDescent="0.3">
      <c r="A7" s="194"/>
      <c r="B7" s="1286" t="s">
        <v>3</v>
      </c>
      <c r="C7" s="1286"/>
      <c r="D7" s="1286"/>
      <c r="E7" s="1286"/>
      <c r="F7" s="1286"/>
      <c r="G7" s="455">
        <v>0</v>
      </c>
      <c r="H7" s="1428"/>
      <c r="I7" s="1428"/>
      <c r="J7" s="1428"/>
      <c r="K7" s="454"/>
      <c r="N7" s="6"/>
      <c r="O7" s="6"/>
      <c r="P7" s="6"/>
      <c r="Q7" s="6"/>
      <c r="R7" s="6"/>
      <c r="S7" s="6"/>
      <c r="T7" s="6"/>
      <c r="U7" s="6"/>
      <c r="V7" s="1286" t="s">
        <v>136</v>
      </c>
      <c r="W7" s="1286"/>
      <c r="X7" s="1286"/>
      <c r="Y7" s="1286"/>
      <c r="Z7" s="1421" t="s">
        <v>306</v>
      </c>
      <c r="AA7" s="1421"/>
      <c r="AB7" s="1421"/>
      <c r="AC7" s="1421"/>
      <c r="AD7" s="1421"/>
      <c r="AE7"/>
      <c r="AF7" s="5"/>
    </row>
    <row r="8" spans="1:38" ht="15.75" thickBot="1" x14ac:dyDescent="0.3">
      <c r="A8" s="11"/>
      <c r="B8" s="1419"/>
      <c r="C8" s="1419"/>
      <c r="M8" s="17"/>
      <c r="P8" s="195"/>
      <c r="Q8" s="195"/>
      <c r="R8" s="14"/>
      <c r="S8" s="14"/>
      <c r="T8" s="14"/>
      <c r="U8" s="15"/>
      <c r="V8" s="1286" t="s">
        <v>6</v>
      </c>
      <c r="W8" s="1286"/>
      <c r="X8" s="1286"/>
      <c r="Y8" s="1286"/>
      <c r="Z8" s="1421" t="s">
        <v>306</v>
      </c>
      <c r="AA8" s="1421"/>
      <c r="AB8" s="1421"/>
      <c r="AC8" s="1421"/>
      <c r="AD8" s="1421"/>
      <c r="AE8"/>
      <c r="AF8" s="5"/>
    </row>
    <row r="9" spans="1:38" ht="15.75" thickBot="1" x14ac:dyDescent="0.3">
      <c r="A9" s="11"/>
      <c r="B9" s="1435" t="s">
        <v>256</v>
      </c>
      <c r="C9" s="1435"/>
      <c r="D9" s="1435"/>
      <c r="E9" s="1435"/>
      <c r="H9" s="1434"/>
      <c r="I9" s="1434"/>
      <c r="J9" s="1434"/>
      <c r="M9" s="17"/>
      <c r="P9" s="196"/>
      <c r="Q9" s="196"/>
      <c r="R9" s="12"/>
      <c r="S9" s="12"/>
      <c r="T9" s="12"/>
      <c r="U9" s="13"/>
      <c r="V9" s="1286" t="s">
        <v>8</v>
      </c>
      <c r="W9" s="1286"/>
      <c r="X9" s="1286"/>
      <c r="Y9" s="1286"/>
      <c r="Z9" s="1421" t="s">
        <v>306</v>
      </c>
      <c r="AA9" s="1421"/>
      <c r="AB9" s="1421"/>
      <c r="AC9" s="1421"/>
      <c r="AD9" s="1421"/>
      <c r="AE9"/>
      <c r="AF9" s="5"/>
    </row>
    <row r="10" spans="1:38" ht="15.75" thickBot="1" x14ac:dyDescent="0.3">
      <c r="A10" s="18"/>
      <c r="B10" s="1357" t="s">
        <v>257</v>
      </c>
      <c r="C10" s="1436"/>
      <c r="D10" s="1436"/>
      <c r="E10" s="1436"/>
      <c r="H10" s="1437"/>
      <c r="I10" s="1437"/>
      <c r="J10" s="1437"/>
      <c r="M10" s="17"/>
      <c r="P10" s="197"/>
      <c r="Q10" s="196"/>
      <c r="R10" s="12"/>
      <c r="S10" s="12"/>
      <c r="T10" s="12"/>
      <c r="U10" s="13"/>
      <c r="V10" s="1286" t="s">
        <v>137</v>
      </c>
      <c r="W10" s="1286"/>
      <c r="X10" s="1286"/>
      <c r="Y10" s="1286"/>
      <c r="Z10" s="1421" t="s">
        <v>306</v>
      </c>
      <c r="AA10" s="1421"/>
      <c r="AB10" s="1421"/>
      <c r="AC10" s="1421"/>
      <c r="AD10" s="1421"/>
      <c r="AE10"/>
      <c r="AF10" s="5"/>
    </row>
    <row r="11" spans="1:38" x14ac:dyDescent="0.25">
      <c r="A11" s="147"/>
      <c r="B11" s="1286"/>
      <c r="C11" s="1423"/>
      <c r="D11" s="456"/>
      <c r="E11" s="457"/>
      <c r="F11" s="458"/>
      <c r="G11" s="459"/>
      <c r="H11" s="460"/>
      <c r="I11" s="460"/>
      <c r="J11" s="462"/>
      <c r="K11" s="1422"/>
      <c r="L11" s="1422"/>
      <c r="M11" s="11"/>
      <c r="N11" s="11"/>
      <c r="O11" s="198"/>
      <c r="P11" s="198"/>
      <c r="Q11" s="198"/>
      <c r="R11" s="24"/>
      <c r="S11" s="24"/>
      <c r="T11" s="24"/>
      <c r="U11" s="193"/>
      <c r="V11"/>
      <c r="W11"/>
      <c r="X11" s="193"/>
      <c r="AA11" s="189"/>
      <c r="AB11" s="189"/>
      <c r="AC11"/>
      <c r="AD11"/>
      <c r="AE11"/>
      <c r="AF11" s="5"/>
    </row>
    <row r="12" spans="1:38" ht="13.5" customHeight="1" thickBot="1" x14ac:dyDescent="0.3">
      <c r="A12" s="20"/>
      <c r="B12" s="1286"/>
      <c r="C12" s="1286"/>
      <c r="D12" s="1424" t="s">
        <v>201</v>
      </c>
      <c r="E12" s="1424"/>
      <c r="F12" s="1424"/>
      <c r="G12" s="1424"/>
      <c r="H12" s="1424"/>
      <c r="I12" s="463"/>
      <c r="R12" s="193"/>
      <c r="Z12" s="21" t="s">
        <v>205</v>
      </c>
      <c r="AB12" s="22">
        <f>'Capacity Plan'!S9</f>
        <v>240</v>
      </c>
      <c r="AC12" s="23"/>
      <c r="AE12"/>
    </row>
    <row r="13" spans="1:38" ht="17.25" customHeight="1" thickBot="1" x14ac:dyDescent="0.3">
      <c r="B13" s="1286"/>
      <c r="C13" s="1286"/>
      <c r="D13" s="1425" t="s">
        <v>202</v>
      </c>
      <c r="E13" s="1426"/>
      <c r="F13" s="1426"/>
      <c r="G13" s="1426"/>
      <c r="H13" s="1426"/>
      <c r="I13" s="172"/>
      <c r="Z13" s="21" t="s">
        <v>13</v>
      </c>
      <c r="AB13" s="199">
        <f>'Capacity Plan'!S10</f>
        <v>0</v>
      </c>
      <c r="AC13" s="23"/>
      <c r="AE13"/>
    </row>
    <row r="14" spans="1:38" ht="15.75" thickBot="1" x14ac:dyDescent="0.3">
      <c r="A14" s="11"/>
      <c r="B14"/>
      <c r="C14"/>
      <c r="D14"/>
      <c r="E14" s="1431" t="s">
        <v>203</v>
      </c>
      <c r="F14" s="1432"/>
      <c r="G14" s="1432"/>
      <c r="H14" s="1432"/>
      <c r="I14" s="172"/>
      <c r="J14" s="464"/>
      <c r="K14" s="1357" t="s">
        <v>258</v>
      </c>
      <c r="L14" s="1357"/>
      <c r="M14" s="1357"/>
      <c r="N14" s="1357"/>
      <c r="O14" s="1357"/>
      <c r="P14" s="1433"/>
      <c r="Q14" s="1433"/>
      <c r="R14" s="1433"/>
      <c r="S14" s="1433"/>
      <c r="T14" s="24"/>
      <c r="U14" s="189"/>
      <c r="V14" s="7"/>
      <c r="W14"/>
      <c r="AA14" s="27"/>
      <c r="AB14" s="28"/>
      <c r="AC14" s="23"/>
      <c r="AD14" s="94"/>
      <c r="AE14"/>
    </row>
    <row r="15" spans="1:38" x14ac:dyDescent="0.25">
      <c r="A15" s="32"/>
      <c r="B15" s="30"/>
      <c r="J15" s="461"/>
      <c r="R15" s="24"/>
      <c r="S15" s="24"/>
      <c r="T15" s="24"/>
      <c r="U15" s="189"/>
      <c r="Z15" s="32" t="s">
        <v>199</v>
      </c>
      <c r="AB15" s="1420">
        <f>'Capacity Plan'!S12</f>
        <v>0</v>
      </c>
      <c r="AC15" s="1420"/>
      <c r="AD15" s="94"/>
      <c r="AE15"/>
    </row>
    <row r="16" spans="1:38" x14ac:dyDescent="0.25">
      <c r="A16" s="11"/>
      <c r="B16" s="30"/>
      <c r="H16" s="200"/>
      <c r="Q16" s="34"/>
      <c r="R16" s="201"/>
      <c r="V16"/>
      <c r="W16"/>
      <c r="X16" s="201"/>
      <c r="Y16" s="201"/>
      <c r="Z16" s="201"/>
      <c r="AA16" s="32"/>
      <c r="AB16" s="1420"/>
      <c r="AC16" s="1420"/>
    </row>
    <row r="17" spans="1:46" ht="17.25" customHeight="1" thickBot="1" x14ac:dyDescent="0.3">
      <c r="A17" s="35"/>
      <c r="B17" s="37"/>
      <c r="C17" s="37"/>
      <c r="D17" s="37"/>
      <c r="E17" s="37"/>
      <c r="F17" s="37"/>
      <c r="G17" s="466"/>
      <c r="H17" s="37"/>
      <c r="I17" s="37"/>
      <c r="J17" s="37"/>
      <c r="K17" s="37"/>
      <c r="L17" s="37"/>
      <c r="M17" s="37"/>
      <c r="N17" s="202"/>
      <c r="O17" s="202"/>
      <c r="P17" s="39"/>
      <c r="Q17" s="40"/>
      <c r="R17" s="41"/>
      <c r="V17" s="193"/>
      <c r="W17" s="193"/>
      <c r="X17" s="193"/>
      <c r="AA17" s="189"/>
      <c r="AC17" s="470"/>
      <c r="AD17"/>
    </row>
    <row r="18" spans="1:46" ht="79.5" customHeight="1" thickBot="1" x14ac:dyDescent="0.3">
      <c r="A18" s="475" t="s">
        <v>14</v>
      </c>
      <c r="B18" s="467" t="s">
        <v>132</v>
      </c>
      <c r="C18" s="1438" t="s">
        <v>15</v>
      </c>
      <c r="D18" s="1439"/>
      <c r="E18" s="1439"/>
      <c r="F18" s="1439"/>
      <c r="G18" s="1440"/>
      <c r="H18" s="468" t="s">
        <v>133</v>
      </c>
      <c r="I18" s="203" t="s">
        <v>16</v>
      </c>
      <c r="J18" s="203" t="s">
        <v>17</v>
      </c>
      <c r="K18" s="203" t="s">
        <v>18</v>
      </c>
      <c r="L18" s="203" t="s">
        <v>19</v>
      </c>
      <c r="M18" s="203" t="s">
        <v>20</v>
      </c>
      <c r="N18" s="204" t="s">
        <v>21</v>
      </c>
      <c r="O18" s="204" t="s">
        <v>206</v>
      </c>
      <c r="P18" s="204" t="s">
        <v>260</v>
      </c>
      <c r="Q18" s="204" t="s">
        <v>259</v>
      </c>
      <c r="R18" s="204" t="s">
        <v>261</v>
      </c>
      <c r="S18" s="204" t="s">
        <v>262</v>
      </c>
      <c r="T18" s="205" t="s">
        <v>207</v>
      </c>
      <c r="U18" s="205" t="s">
        <v>208</v>
      </c>
      <c r="V18" s="44" t="s">
        <v>250</v>
      </c>
      <c r="W18" s="44" t="s">
        <v>251</v>
      </c>
      <c r="X18" s="44" t="s">
        <v>238</v>
      </c>
      <c r="Y18" s="205" t="s">
        <v>29</v>
      </c>
      <c r="Z18" s="206" t="s">
        <v>209</v>
      </c>
      <c r="AA18" s="207" t="s">
        <v>31</v>
      </c>
      <c r="AB18" s="208" t="s">
        <v>32</v>
      </c>
      <c r="AC18" s="209" t="s">
        <v>210</v>
      </c>
      <c r="AD18" s="471" t="s">
        <v>252</v>
      </c>
      <c r="AE18" s="209" t="s">
        <v>211</v>
      </c>
      <c r="AF18" s="206" t="s">
        <v>263</v>
      </c>
      <c r="AG18" s="209" t="s">
        <v>244</v>
      </c>
      <c r="AH18" s="469" t="s">
        <v>228</v>
      </c>
      <c r="AI18" s="209" t="s">
        <v>37</v>
      </c>
      <c r="AJ18" s="206" t="s">
        <v>38</v>
      </c>
      <c r="AK18" s="210" t="s">
        <v>39</v>
      </c>
      <c r="AL18" s="210" t="s">
        <v>40</v>
      </c>
      <c r="AM18" s="474" t="s">
        <v>264</v>
      </c>
      <c r="AN18" s="210" t="s">
        <v>41</v>
      </c>
      <c r="AO18" s="206" t="s">
        <v>42</v>
      </c>
      <c r="AP18" s="210" t="s">
        <v>43</v>
      </c>
      <c r="AQ18" s="211" t="s">
        <v>44</v>
      </c>
      <c r="AR18" s="212" t="s">
        <v>45</v>
      </c>
      <c r="AS18" s="213" t="s">
        <v>46</v>
      </c>
    </row>
    <row r="19" spans="1:46" s="59" customFormat="1" ht="4.5" customHeight="1" x14ac:dyDescent="0.25">
      <c r="A19" s="123"/>
      <c r="B19" s="449"/>
      <c r="C19" s="214"/>
      <c r="D19" s="215"/>
      <c r="E19" s="215"/>
      <c r="F19" s="215"/>
      <c r="G19" s="215"/>
      <c r="H19" s="53"/>
      <c r="I19" s="215"/>
      <c r="J19" s="215"/>
      <c r="K19" s="215"/>
      <c r="L19" s="215"/>
      <c r="M19" s="215"/>
      <c r="N19" s="216"/>
      <c r="O19" s="216"/>
      <c r="P19" s="216"/>
      <c r="Q19" s="216"/>
      <c r="R19" s="216"/>
      <c r="S19" s="216"/>
      <c r="T19" s="217"/>
      <c r="U19" s="217"/>
      <c r="V19" s="55"/>
      <c r="W19" s="55"/>
      <c r="X19" s="55"/>
      <c r="Y19" s="217"/>
      <c r="Z19" s="218"/>
      <c r="AA19" s="219"/>
      <c r="AB19" s="219"/>
      <c r="AC19" s="218"/>
      <c r="AD19" s="51"/>
      <c r="AE19" s="220"/>
      <c r="AF19" s="218"/>
      <c r="AG19" s="218"/>
      <c r="AH19" s="56"/>
      <c r="AI19" s="220"/>
      <c r="AJ19" s="218"/>
      <c r="AK19" s="219"/>
      <c r="AL19" s="219"/>
      <c r="AM19" s="473"/>
      <c r="AN19" s="219"/>
      <c r="AO19" s="218"/>
      <c r="AP19" s="219"/>
      <c r="AQ19" s="221"/>
      <c r="AR19" s="221"/>
      <c r="AS19" s="222"/>
    </row>
    <row r="20" spans="1:46" s="59" customFormat="1" ht="4.5" customHeight="1" x14ac:dyDescent="0.25">
      <c r="A20" s="123"/>
      <c r="B20" s="449"/>
      <c r="C20" s="223"/>
      <c r="D20" s="224"/>
      <c r="E20" s="224"/>
      <c r="F20" s="224"/>
      <c r="G20" s="224"/>
      <c r="H20" s="53"/>
      <c r="I20" s="224"/>
      <c r="J20" s="224"/>
      <c r="K20" s="224"/>
      <c r="L20" s="224"/>
      <c r="M20" s="224"/>
      <c r="N20" s="225"/>
      <c r="O20" s="225"/>
      <c r="P20" s="225"/>
      <c r="Q20" s="225"/>
      <c r="R20" s="225"/>
      <c r="S20" s="225"/>
      <c r="T20" s="226"/>
      <c r="U20" s="226"/>
      <c r="V20" s="55"/>
      <c r="W20" s="55"/>
      <c r="X20" s="55"/>
      <c r="Y20" s="226"/>
      <c r="Z20" s="227"/>
      <c r="AA20" s="228"/>
      <c r="AB20" s="228"/>
      <c r="AC20" s="227"/>
      <c r="AD20" s="51"/>
      <c r="AE20" s="229"/>
      <c r="AF20" s="227"/>
      <c r="AG20" s="227"/>
      <c r="AH20" s="56"/>
      <c r="AI20" s="229"/>
      <c r="AJ20" s="227"/>
      <c r="AK20" s="228"/>
      <c r="AL20" s="228"/>
      <c r="AM20" s="51"/>
      <c r="AN20" s="228"/>
      <c r="AO20" s="227"/>
      <c r="AP20" s="228"/>
      <c r="AQ20" s="230"/>
      <c r="AR20" s="230"/>
      <c r="AS20" s="231"/>
    </row>
    <row r="21" spans="1:46" s="79" customFormat="1" ht="24.75" customHeight="1" x14ac:dyDescent="0.25">
      <c r="A21" s="476">
        <f t="shared" ref="A21:A50" si="0">COUNTIF($B$21:$B$50,B21)</f>
        <v>30</v>
      </c>
      <c r="B21" s="452">
        <f>IFERROR('Capacity Plan'!B21,"")</f>
        <v>0</v>
      </c>
      <c r="C21" s="232" t="s">
        <v>47</v>
      </c>
      <c r="D21" s="1415">
        <f>IFERROR('Capacity Plan'!D21,"")</f>
        <v>0</v>
      </c>
      <c r="E21" s="1415"/>
      <c r="F21" s="1415"/>
      <c r="G21" s="1416"/>
      <c r="H21" s="465">
        <f>IFERROR('Capacity Plan'!H21,"")</f>
        <v>0</v>
      </c>
      <c r="I21" s="451">
        <f>'Capacity Plan'!I21</f>
        <v>0</v>
      </c>
      <c r="J21" s="451">
        <f>'Capacity Plan'!J21</f>
        <v>0</v>
      </c>
      <c r="K21" s="451">
        <f>'Capacity Plan'!K21</f>
        <v>0</v>
      </c>
      <c r="L21" s="233" t="str">
        <f>IFERROR(IF(D21=0,"",'Process 1 - Actual Run Data'!S$10*M$21),"")</f>
        <v/>
      </c>
      <c r="M21" s="234" t="str">
        <f>IF(D21=0,"",'Capacity Plan'!M21)</f>
        <v/>
      </c>
      <c r="N21" s="235" t="str">
        <f>IFERROR('Capacity Plan'!N21,"")</f>
        <v/>
      </c>
      <c r="O21" s="236">
        <f>'Process 1 - Actual Run Data'!D$19</f>
        <v>0</v>
      </c>
      <c r="P21" s="236">
        <f>'Process 1 - Actual Run Data'!D$20</f>
        <v>0</v>
      </c>
      <c r="Q21" s="236">
        <f>'Process 1 - Actual Run Data'!D$21</f>
        <v>0</v>
      </c>
      <c r="R21" s="236" t="str">
        <f>IF(J21=0,"",'Process 1 - Actual Run Data'!D$22)</f>
        <v/>
      </c>
      <c r="S21" s="236" t="str">
        <f>IF(J21=0,"",'Process 1 - Actual Run Data'!D$23)</f>
        <v/>
      </c>
      <c r="T21" s="237" t="str">
        <f>'Process 1 - Actual Run Data'!U$41</f>
        <v/>
      </c>
      <c r="U21" s="237" t="str">
        <f>IF(D21=0,"",'Process 1 - Actual Run Data'!X$42)</f>
        <v/>
      </c>
      <c r="V21" s="421" t="e">
        <f>SUMIF(#REF!,#REF!,U$21:U$50)/#REF!</f>
        <v>#REF!</v>
      </c>
      <c r="W21" s="421" t="e">
        <f>IF(#REF!&lt;#REF!,(SUMIF(#REF!,#REF!,V$21:V$50)/#REF!)+W22,W22)</f>
        <v>#REF!</v>
      </c>
      <c r="X21" s="422" t="e">
        <f>(1-SUMIF($C$21:$C$50,#REF!,$V$21:$V$50)/#REF!^2)</f>
        <v>#REF!</v>
      </c>
      <c r="Y21" s="238">
        <v>0</v>
      </c>
      <c r="Z21" s="239" t="str">
        <f t="shared" ref="Z21:Z50" si="1">IFERROR(IF(D21=0,"",N21*T21*(1-Y21)),"")</f>
        <v/>
      </c>
      <c r="AA21" s="240" t="str">
        <f>IF(D21=0,"",'Capacity Plan'!Z21)</f>
        <v/>
      </c>
      <c r="AB21" s="70">
        <v>110</v>
      </c>
      <c r="AC21" s="241" t="str">
        <f t="shared" ref="AC21:AC50" si="2">IFERROR(IF(J21="","",(IF(K21&lt;=5,(AB21*AQ21)/5,(AB21*AQ21)/K21))),"")</f>
        <v/>
      </c>
      <c r="AD21" s="426" t="e">
        <f>'Capacity Plan'!#REF!</f>
        <v>#REF!</v>
      </c>
      <c r="AE21" s="242" t="str">
        <f>'Capacity Plan'!AG21</f>
        <v/>
      </c>
      <c r="AF21" s="243" t="str">
        <f t="shared" ref="AF21:AF50" si="3">IF(D21=0,"",AC21*AC$15)</f>
        <v/>
      </c>
      <c r="AG21" s="72" t="str">
        <f t="shared" ref="AG21:AG50" si="4">IF(D21=0,"",AJ21/$AB$12)</f>
        <v/>
      </c>
      <c r="AH21" s="428" t="str">
        <f t="shared" ref="AH21:AH26" si="5">IFERROR(ROUNDUP(AG21/AC21,4),"")</f>
        <v/>
      </c>
      <c r="AI21" s="242" t="str">
        <f t="shared" ref="AI21:AI50" si="6">IFERROR(IF(K21="","",AG21*5),"")</f>
        <v/>
      </c>
      <c r="AJ21" s="81" t="str">
        <f>IF(D21=0,"",'Capacity Plan'!AJ21)</f>
        <v/>
      </c>
      <c r="AK21" s="106" t="str">
        <f t="shared" ref="AK21:AK50" si="7">IF(D21=0,"",IF(AC21&gt;AG21,"NO","YES"))</f>
        <v/>
      </c>
      <c r="AL21" s="244" t="str">
        <f>IF(D21=0,"", 'Capacity Plan'!AM21)</f>
        <v/>
      </c>
      <c r="AM21" s="472" t="str">
        <f>IFERROR(AL21/AB21,"")</f>
        <v/>
      </c>
      <c r="AN21" s="242" t="str">
        <f t="shared" ref="AN21:AN50" si="8">IFERROR(IF(K21="","",AL21*5),"")</f>
        <v/>
      </c>
      <c r="AO21" s="81" t="str">
        <f>IF(D21=0,"",'Capacity Plan'!AO21)</f>
        <v/>
      </c>
      <c r="AP21" s="74" t="str">
        <f t="shared" ref="AP21:AP50" si="9">IF(D21=0,"",IF(AC21&gt;AL21,"NO","YES"))</f>
        <v/>
      </c>
      <c r="AQ21" s="77" t="str">
        <f t="shared" ref="AQ21:AQ50" si="10">IFERROR(IF(J21="","",(3600/L21)*M21*(1-Y21)*T21),"")</f>
        <v/>
      </c>
      <c r="AR21" s="78" t="str">
        <f t="shared" ref="AR21:AR50" si="11">IFERROR(IF(J21="",0,(($AI21/$AQ21)/(1-$AA21))),"")</f>
        <v/>
      </c>
      <c r="AS21" s="390" t="str">
        <f t="shared" ref="AS21:AS50" si="12">IFERROR(IF(K21="",0,(($AN21)/$AQ21)/(1-$AA21)),"")</f>
        <v/>
      </c>
      <c r="AT21" s="391"/>
    </row>
    <row r="22" spans="1:46" s="79" customFormat="1" ht="24.75" customHeight="1" x14ac:dyDescent="0.25">
      <c r="A22" s="476">
        <f t="shared" si="0"/>
        <v>30</v>
      </c>
      <c r="B22" s="452">
        <f>IFERROR('Capacity Plan'!B22,"")</f>
        <v>0</v>
      </c>
      <c r="C22" s="232" t="s">
        <v>49</v>
      </c>
      <c r="D22" s="1415">
        <f>IFERROR('Capacity Plan'!D22,"")</f>
        <v>0</v>
      </c>
      <c r="E22" s="1415"/>
      <c r="F22" s="1415"/>
      <c r="G22" s="1416"/>
      <c r="H22" s="465">
        <f>IFERROR('Capacity Plan'!H22,"")</f>
        <v>0</v>
      </c>
      <c r="I22" s="451">
        <f>'Capacity Plan'!I22</f>
        <v>0</v>
      </c>
      <c r="J22" s="451">
        <f>'Capacity Plan'!J22</f>
        <v>0</v>
      </c>
      <c r="K22" s="451">
        <f>'Capacity Plan'!K22</f>
        <v>0</v>
      </c>
      <c r="L22" s="233" t="str">
        <f>IFERROR(IF(D22=0,"",'Process 2 - Actual Run Data'!S$10*M$21),"")</f>
        <v/>
      </c>
      <c r="M22" s="234" t="str">
        <f>IF(D22=0,"",'Capacity Plan'!M22)</f>
        <v/>
      </c>
      <c r="N22" s="235" t="str">
        <f>IFERROR('Capacity Plan'!N22,"")</f>
        <v/>
      </c>
      <c r="O22" s="236">
        <f>'Process 2 - Actual Run Data'!D$19</f>
        <v>0</v>
      </c>
      <c r="P22" s="236">
        <f>'Process 2 - Actual Run Data'!D$20</f>
        <v>0</v>
      </c>
      <c r="Q22" s="236">
        <f>'Process 2 - Actual Run Data'!D$21</f>
        <v>0</v>
      </c>
      <c r="R22" s="236" t="str">
        <f>IF(J22=0,"",'Process 2 - Actual Run Data'!D$22)</f>
        <v/>
      </c>
      <c r="S22" s="236" t="str">
        <f>IF(J22=0,"",'Process 2 - Actual Run Data'!D$23)</f>
        <v/>
      </c>
      <c r="T22" s="237" t="str">
        <f>'Process 2 - Actual Run Data'!U$41</f>
        <v/>
      </c>
      <c r="U22" s="237" t="str">
        <f>IF(D22=0,"",'Process 2 - Actual Run Data'!X$42)</f>
        <v/>
      </c>
      <c r="V22" s="421" t="e">
        <f>SUMIF(#REF!,#REF!,U$21:U$50)/#REF!</f>
        <v>#REF!</v>
      </c>
      <c r="W22" s="421" t="e">
        <f>IF(#REF!&lt;#REF!,(SUMIF(#REF!,#REF!,V$21:V$50)/#REF!)+W23,W23)</f>
        <v>#REF!</v>
      </c>
      <c r="X22" s="422" t="e">
        <f>(1-SUMIF($C$21:$C$50,#REF!,$V$21:$V$50)/#REF!^2)</f>
        <v>#REF!</v>
      </c>
      <c r="Y22" s="238"/>
      <c r="Z22" s="239" t="str">
        <f t="shared" si="1"/>
        <v/>
      </c>
      <c r="AA22" s="240" t="str">
        <f>IF(D22=0,"",'Capacity Plan'!Z22)</f>
        <v/>
      </c>
      <c r="AB22" s="70">
        <v>110</v>
      </c>
      <c r="AC22" s="241" t="str">
        <f t="shared" si="2"/>
        <v/>
      </c>
      <c r="AD22" s="426" t="e">
        <f>'Capacity Plan'!#REF!</f>
        <v>#REF!</v>
      </c>
      <c r="AE22" s="242" t="str">
        <f>'Capacity Plan'!AG22</f>
        <v/>
      </c>
      <c r="AF22" s="243" t="str">
        <f t="shared" si="3"/>
        <v/>
      </c>
      <c r="AG22" s="72" t="str">
        <f t="shared" si="4"/>
        <v/>
      </c>
      <c r="AH22" s="428" t="str">
        <f t="shared" si="5"/>
        <v/>
      </c>
      <c r="AI22" s="242" t="str">
        <f t="shared" si="6"/>
        <v/>
      </c>
      <c r="AJ22" s="81" t="str">
        <f>IF(D22=0,"",'Capacity Plan'!AJ22)</f>
        <v/>
      </c>
      <c r="AK22" s="106" t="str">
        <f t="shared" si="7"/>
        <v/>
      </c>
      <c r="AL22" s="244" t="str">
        <f>IF(D22=0,"", 'Capacity Plan'!AM22)</f>
        <v/>
      </c>
      <c r="AM22" s="472" t="str">
        <f t="shared" ref="AM22:AM50" si="13">IFERROR(AL22/AB22,"")</f>
        <v/>
      </c>
      <c r="AN22" s="242" t="str">
        <f t="shared" si="8"/>
        <v/>
      </c>
      <c r="AO22" s="81" t="str">
        <f>IF(D22=0,"",'Capacity Plan'!AO22)</f>
        <v/>
      </c>
      <c r="AP22" s="74" t="str">
        <f t="shared" si="9"/>
        <v/>
      </c>
      <c r="AQ22" s="77" t="str">
        <f t="shared" si="10"/>
        <v/>
      </c>
      <c r="AR22" s="78" t="str">
        <f t="shared" si="11"/>
        <v/>
      </c>
      <c r="AS22" s="78" t="str">
        <f t="shared" si="12"/>
        <v/>
      </c>
      <c r="AT22" s="391"/>
    </row>
    <row r="23" spans="1:46" s="79" customFormat="1" ht="24.75" customHeight="1" x14ac:dyDescent="0.25">
      <c r="A23" s="476">
        <f>COUNTIF($B$21:$B$50,B23)</f>
        <v>30</v>
      </c>
      <c r="B23" s="452">
        <f>IFERROR('Capacity Plan'!B23,"")</f>
        <v>0</v>
      </c>
      <c r="C23" s="232" t="s">
        <v>50</v>
      </c>
      <c r="D23" s="1415">
        <f>IFERROR('Capacity Plan'!D23,"")</f>
        <v>0</v>
      </c>
      <c r="E23" s="1415"/>
      <c r="F23" s="1415"/>
      <c r="G23" s="1416"/>
      <c r="H23" s="465">
        <f>IFERROR('Capacity Plan'!H23,"")</f>
        <v>0</v>
      </c>
      <c r="I23" s="451">
        <f>'Capacity Plan'!I23</f>
        <v>0</v>
      </c>
      <c r="J23" s="451">
        <f>'Capacity Plan'!J23</f>
        <v>0</v>
      </c>
      <c r="K23" s="451">
        <f>'Capacity Plan'!K23</f>
        <v>0</v>
      </c>
      <c r="L23" s="233" t="str">
        <f>IFERROR(IF(D23=0,"",'Process 3 - Actual Run Data'!S$10*M$21),"")</f>
        <v/>
      </c>
      <c r="M23" s="234" t="str">
        <f>IF(D23=0,"",'Capacity Plan'!M23)</f>
        <v/>
      </c>
      <c r="N23" s="235" t="str">
        <f>IFERROR('Capacity Plan'!N23,"")</f>
        <v/>
      </c>
      <c r="O23" s="236">
        <f>'Process 3 - Actual Run Data'!D$19</f>
        <v>0</v>
      </c>
      <c r="P23" s="236">
        <f>'Process 3 - Actual Run Data'!D$20</f>
        <v>0</v>
      </c>
      <c r="Q23" s="236">
        <f>'Process 3 - Actual Run Data'!D$21</f>
        <v>0</v>
      </c>
      <c r="R23" s="236" t="str">
        <f>IF(J23=0,"",'Process 3 - Actual Run Data'!D$22)</f>
        <v/>
      </c>
      <c r="S23" s="236" t="str">
        <f>IF(J23=0,"",'Process 3 - Actual Run Data'!D$23)</f>
        <v/>
      </c>
      <c r="T23" s="237" t="str">
        <f>'Process 3 - Actual Run Data'!U$41</f>
        <v/>
      </c>
      <c r="U23" s="237" t="str">
        <f>IF(D23=0,"",'Process 3 - Actual Run Data'!X$42)</f>
        <v/>
      </c>
      <c r="V23" s="421" t="e">
        <f>SUMIF(#REF!,#REF!,U$21:U$50)/#REF!</f>
        <v>#REF!</v>
      </c>
      <c r="W23" s="421" t="e">
        <f>IF(#REF!&lt;#REF!,(SUMIF(#REF!,#REF!,V$21:V$50)/#REF!)+W24,W24)</f>
        <v>#REF!</v>
      </c>
      <c r="X23" s="422" t="e">
        <f>(1-SUMIF($C$21:$C$50,#REF!,$V$21:$V$50)/#REF!^2)</f>
        <v>#REF!</v>
      </c>
      <c r="Y23" s="238"/>
      <c r="Z23" s="239" t="str">
        <f t="shared" si="1"/>
        <v/>
      </c>
      <c r="AA23" s="240" t="str">
        <f>IF(D23=0,"",'Capacity Plan'!Z23)</f>
        <v/>
      </c>
      <c r="AB23" s="70">
        <v>66</v>
      </c>
      <c r="AC23" s="241" t="str">
        <f t="shared" si="2"/>
        <v/>
      </c>
      <c r="AD23" s="426" t="e">
        <f>'Capacity Plan'!#REF!</f>
        <v>#REF!</v>
      </c>
      <c r="AE23" s="242" t="str">
        <f>'Capacity Plan'!AG23</f>
        <v/>
      </c>
      <c r="AF23" s="243" t="str">
        <f t="shared" si="3"/>
        <v/>
      </c>
      <c r="AG23" s="72" t="str">
        <f t="shared" si="4"/>
        <v/>
      </c>
      <c r="AH23" s="428" t="str">
        <f t="shared" si="5"/>
        <v/>
      </c>
      <c r="AI23" s="242" t="str">
        <f t="shared" si="6"/>
        <v/>
      </c>
      <c r="AJ23" s="81" t="str">
        <f>IF(D23=0,"",'Capacity Plan'!AJ23)</f>
        <v/>
      </c>
      <c r="AK23" s="106" t="str">
        <f t="shared" si="7"/>
        <v/>
      </c>
      <c r="AL23" s="244" t="str">
        <f>IF(D23=0,"", 'Capacity Plan'!AM23)</f>
        <v/>
      </c>
      <c r="AM23" s="472" t="str">
        <f t="shared" si="13"/>
        <v/>
      </c>
      <c r="AN23" s="242" t="str">
        <f t="shared" si="8"/>
        <v/>
      </c>
      <c r="AO23" s="81" t="str">
        <f>IF(D23=0,"",'Capacity Plan'!AO23)</f>
        <v/>
      </c>
      <c r="AP23" s="74" t="str">
        <f t="shared" si="9"/>
        <v/>
      </c>
      <c r="AQ23" s="77" t="str">
        <f t="shared" si="10"/>
        <v/>
      </c>
      <c r="AR23" s="78" t="str">
        <f t="shared" si="11"/>
        <v/>
      </c>
      <c r="AS23" s="78" t="str">
        <f t="shared" si="12"/>
        <v/>
      </c>
    </row>
    <row r="24" spans="1:46" s="79" customFormat="1" ht="24.75" customHeight="1" x14ac:dyDescent="0.25">
      <c r="A24" s="477">
        <f t="shared" si="0"/>
        <v>30</v>
      </c>
      <c r="B24" s="452">
        <f>IFERROR('Capacity Plan'!B24,"")</f>
        <v>0</v>
      </c>
      <c r="C24" s="232" t="s">
        <v>51</v>
      </c>
      <c r="D24" s="1415">
        <f>IFERROR('Capacity Plan'!D24,"")</f>
        <v>0</v>
      </c>
      <c r="E24" s="1415"/>
      <c r="F24" s="1415"/>
      <c r="G24" s="1416"/>
      <c r="H24" s="465">
        <f>IFERROR('Capacity Plan'!H24,"")</f>
        <v>0</v>
      </c>
      <c r="I24" s="451">
        <f>'Capacity Plan'!I24</f>
        <v>0</v>
      </c>
      <c r="J24" s="451">
        <f>'Capacity Plan'!J24</f>
        <v>0</v>
      </c>
      <c r="K24" s="451">
        <f>'Capacity Plan'!K24</f>
        <v>0</v>
      </c>
      <c r="L24" s="233" t="str">
        <f>IFERROR(IF(D24=0,"",'Process 4 - Actual Run Data'!S$10*M$21),"")</f>
        <v/>
      </c>
      <c r="M24" s="234" t="str">
        <f>IF(D24=0,"",'Capacity Plan'!M24)</f>
        <v/>
      </c>
      <c r="N24" s="235" t="str">
        <f>IFERROR('Capacity Plan'!N24,"")</f>
        <v/>
      </c>
      <c r="O24" s="236">
        <f>'Process 4 - Actual Run Data'!D$19</f>
        <v>0</v>
      </c>
      <c r="P24" s="236">
        <f>'Process 4 - Actual Run Data'!D$20</f>
        <v>0</v>
      </c>
      <c r="Q24" s="236">
        <f>'Process 4 - Actual Run Data'!D$21</f>
        <v>0</v>
      </c>
      <c r="R24" s="236" t="str">
        <f>IF(J24=0,"",'Process 4 - Actual Run Data'!D$22)</f>
        <v/>
      </c>
      <c r="S24" s="236" t="str">
        <f>IF(J24=0,"",'Process 4 - Actual Run Data'!D$23)</f>
        <v/>
      </c>
      <c r="T24" s="237" t="str">
        <f>'Process 4 - Actual Run Data'!U$41</f>
        <v/>
      </c>
      <c r="U24" s="237" t="str">
        <f>IF(D24=0,"",'Process 4 - Actual Run Data'!X$42)</f>
        <v/>
      </c>
      <c r="V24" s="421" t="e">
        <f>SUMIF(#REF!,#REF!,U$21:U$50)/#REF!</f>
        <v>#REF!</v>
      </c>
      <c r="W24" s="421" t="e">
        <f>IF(#REF!&lt;#REF!,(SUMIF(#REF!,#REF!,V$21:V$50)/#REF!)+W25,W25)</f>
        <v>#REF!</v>
      </c>
      <c r="X24" s="422" t="e">
        <f>ROUNDDOWN(1-SUMIF($C$21:$C$50,#REF!,$V$21:$V$50)/#REF!^2,3)</f>
        <v>#REF!</v>
      </c>
      <c r="Y24" s="238"/>
      <c r="Z24" s="239" t="str">
        <f t="shared" si="1"/>
        <v/>
      </c>
      <c r="AA24" s="240" t="str">
        <f>IF(D24=0,"",'Capacity Plan'!Z24)</f>
        <v/>
      </c>
      <c r="AB24" s="70">
        <v>88</v>
      </c>
      <c r="AC24" s="241" t="str">
        <f t="shared" si="2"/>
        <v/>
      </c>
      <c r="AD24" s="426" t="e">
        <f>'Capacity Plan'!#REF!</f>
        <v>#REF!</v>
      </c>
      <c r="AE24" s="242" t="str">
        <f>'Capacity Plan'!AG24</f>
        <v/>
      </c>
      <c r="AF24" s="243" t="str">
        <f t="shared" si="3"/>
        <v/>
      </c>
      <c r="AG24" s="72" t="str">
        <f t="shared" si="4"/>
        <v/>
      </c>
      <c r="AH24" s="428" t="str">
        <f t="shared" si="5"/>
        <v/>
      </c>
      <c r="AI24" s="242" t="str">
        <f t="shared" si="6"/>
        <v/>
      </c>
      <c r="AJ24" s="81" t="str">
        <f>IF(D24=0,"",'Capacity Plan'!AJ24)</f>
        <v/>
      </c>
      <c r="AK24" s="106" t="str">
        <f t="shared" si="7"/>
        <v/>
      </c>
      <c r="AL24" s="244" t="str">
        <f>IF(D24=0,"", 'Capacity Plan'!AM24)</f>
        <v/>
      </c>
      <c r="AM24" s="472" t="str">
        <f t="shared" si="13"/>
        <v/>
      </c>
      <c r="AN24" s="242" t="str">
        <f t="shared" si="8"/>
        <v/>
      </c>
      <c r="AO24" s="81" t="str">
        <f>IF(D24=0,"",'Capacity Plan'!AO24)</f>
        <v/>
      </c>
      <c r="AP24" s="74" t="str">
        <f t="shared" si="9"/>
        <v/>
      </c>
      <c r="AQ24" s="77" t="str">
        <f t="shared" si="10"/>
        <v/>
      </c>
      <c r="AR24" s="78" t="str">
        <f t="shared" si="11"/>
        <v/>
      </c>
      <c r="AS24" s="78" t="str">
        <f t="shared" si="12"/>
        <v/>
      </c>
    </row>
    <row r="25" spans="1:46" s="79" customFormat="1" ht="24.75" customHeight="1" x14ac:dyDescent="0.25">
      <c r="A25" s="477">
        <f t="shared" si="0"/>
        <v>30</v>
      </c>
      <c r="B25" s="452">
        <f>IFERROR('Capacity Plan'!B25,"")</f>
        <v>0</v>
      </c>
      <c r="C25" s="232" t="s">
        <v>53</v>
      </c>
      <c r="D25" s="1415">
        <f>IFERROR('Capacity Plan'!D25,"")</f>
        <v>0</v>
      </c>
      <c r="E25" s="1415"/>
      <c r="F25" s="1415"/>
      <c r="G25" s="1416"/>
      <c r="H25" s="465">
        <f>IFERROR('Capacity Plan'!H25,"")</f>
        <v>0</v>
      </c>
      <c r="I25" s="451">
        <f>'Capacity Plan'!I25</f>
        <v>0</v>
      </c>
      <c r="J25" s="451">
        <f>'Capacity Plan'!J25</f>
        <v>0</v>
      </c>
      <c r="K25" s="451">
        <f>'Capacity Plan'!K25</f>
        <v>0</v>
      </c>
      <c r="L25" s="233" t="str">
        <f>IFERROR(IF(D25=0,"",'Process 5 - Actual Run Data'!S$10*M$21),"")</f>
        <v/>
      </c>
      <c r="M25" s="234" t="str">
        <f>IF(D25=0,"",'Capacity Plan'!M25)</f>
        <v/>
      </c>
      <c r="N25" s="235" t="str">
        <f>IFERROR('Capacity Plan'!N25,"")</f>
        <v/>
      </c>
      <c r="O25" s="236">
        <f>'Process 5 - Actual Run Data'!D$19</f>
        <v>0</v>
      </c>
      <c r="P25" s="236">
        <f>'Process 5 - Actual Run Data'!D$20</f>
        <v>0</v>
      </c>
      <c r="Q25" s="236">
        <f>'Process 5 - Actual Run Data'!D$21</f>
        <v>0</v>
      </c>
      <c r="R25" s="236" t="str">
        <f>IF(J25=0,"",'Process 5 - Actual Run Data'!D$22)</f>
        <v/>
      </c>
      <c r="S25" s="236" t="str">
        <f>IF(J25=0,"",'Process 5 - Actual Run Data'!D$23)</f>
        <v/>
      </c>
      <c r="T25" s="237" t="str">
        <f>'Process 5 - Actual Run Data'!U$41</f>
        <v/>
      </c>
      <c r="U25" s="237" t="str">
        <f>IF(D25=0,"",'Process 5 - Actual Run Data'!X$42)</f>
        <v/>
      </c>
      <c r="V25" s="421" t="e">
        <f>SUMIF(#REF!,#REF!,U$21:U$50)/#REF!</f>
        <v>#REF!</v>
      </c>
      <c r="W25" s="421" t="e">
        <f>IF(#REF!&lt;#REF!,(SUMIF(#REF!,#REF!,V$21:V$50)/#REF!)+W26,W26)</f>
        <v>#REF!</v>
      </c>
      <c r="X25" s="422" t="e">
        <f>ROUNDDOWN(1-SUMIF($C$21:$C$50,#REF!,$V$21:$V$50)/#REF!^2,3)</f>
        <v>#REF!</v>
      </c>
      <c r="Y25" s="238"/>
      <c r="Z25" s="239" t="str">
        <f t="shared" si="1"/>
        <v/>
      </c>
      <c r="AA25" s="240" t="str">
        <f>IF(D25=0,"",'Capacity Plan'!Z25)</f>
        <v/>
      </c>
      <c r="AB25" s="70">
        <v>88</v>
      </c>
      <c r="AC25" s="241" t="str">
        <f t="shared" si="2"/>
        <v/>
      </c>
      <c r="AD25" s="426" t="e">
        <f>'Capacity Plan'!#REF!</f>
        <v>#REF!</v>
      </c>
      <c r="AE25" s="242" t="str">
        <f>'Capacity Plan'!AG25</f>
        <v/>
      </c>
      <c r="AF25" s="243" t="str">
        <f t="shared" si="3"/>
        <v/>
      </c>
      <c r="AG25" s="72" t="str">
        <f t="shared" si="4"/>
        <v/>
      </c>
      <c r="AH25" s="428" t="str">
        <f t="shared" si="5"/>
        <v/>
      </c>
      <c r="AI25" s="242" t="str">
        <f t="shared" si="6"/>
        <v/>
      </c>
      <c r="AJ25" s="81" t="str">
        <f>IF(D25=0,"",'Capacity Plan'!AJ25)</f>
        <v/>
      </c>
      <c r="AK25" s="106" t="str">
        <f t="shared" si="7"/>
        <v/>
      </c>
      <c r="AL25" s="244" t="str">
        <f>IF(D25=0,"", 'Capacity Plan'!AM25)</f>
        <v/>
      </c>
      <c r="AM25" s="472" t="str">
        <f t="shared" si="13"/>
        <v/>
      </c>
      <c r="AN25" s="242" t="str">
        <f t="shared" si="8"/>
        <v/>
      </c>
      <c r="AO25" s="81" t="str">
        <f>IF(D25=0,"",'Capacity Plan'!AO25)</f>
        <v/>
      </c>
      <c r="AP25" s="74" t="str">
        <f t="shared" si="9"/>
        <v/>
      </c>
      <c r="AQ25" s="77" t="str">
        <f t="shared" si="10"/>
        <v/>
      </c>
      <c r="AR25" s="78" t="str">
        <f t="shared" si="11"/>
        <v/>
      </c>
      <c r="AS25" s="78" t="str">
        <f t="shared" si="12"/>
        <v/>
      </c>
    </row>
    <row r="26" spans="1:46" s="79" customFormat="1" ht="24.75" customHeight="1" x14ac:dyDescent="0.25">
      <c r="A26" s="477">
        <f t="shared" si="0"/>
        <v>30</v>
      </c>
      <c r="B26" s="452">
        <f>IFERROR('Capacity Plan'!B26,"")</f>
        <v>0</v>
      </c>
      <c r="C26" s="232" t="s">
        <v>54</v>
      </c>
      <c r="D26" s="1415">
        <f>IFERROR('Capacity Plan'!D26,"")</f>
        <v>0</v>
      </c>
      <c r="E26" s="1415"/>
      <c r="F26" s="1415"/>
      <c r="G26" s="1416"/>
      <c r="H26" s="465">
        <f>IFERROR('Capacity Plan'!H26,"")</f>
        <v>0</v>
      </c>
      <c r="I26" s="451">
        <f>'Capacity Plan'!I26</f>
        <v>0</v>
      </c>
      <c r="J26" s="451">
        <f>'Capacity Plan'!J26</f>
        <v>0</v>
      </c>
      <c r="K26" s="451">
        <f>'Capacity Plan'!K26</f>
        <v>0</v>
      </c>
      <c r="L26" s="233" t="str">
        <f>IFERROR(IF(D26=0,"",'Process 6 - Actual Run Data'!S$10*M$21),"")</f>
        <v/>
      </c>
      <c r="M26" s="234" t="str">
        <f>IF(D26=0,"",'Capacity Plan'!M26)</f>
        <v/>
      </c>
      <c r="N26" s="235" t="str">
        <f>IFERROR('Capacity Plan'!N26,"")</f>
        <v/>
      </c>
      <c r="O26" s="236">
        <f>'Process 6 - Actual Run Data'!D$19</f>
        <v>0</v>
      </c>
      <c r="P26" s="236">
        <f>'Process 6 - Actual Run Data'!D$20</f>
        <v>0</v>
      </c>
      <c r="Q26" s="236">
        <f>'Process 6 - Actual Run Data'!D$21</f>
        <v>0</v>
      </c>
      <c r="R26" s="236" t="str">
        <f>IF(J26=0,"",'Process 6 - Actual Run Data'!D$22)</f>
        <v/>
      </c>
      <c r="S26" s="236" t="str">
        <f>IF(J26=0,"",'Process 6 - Actual Run Data'!D$23)</f>
        <v/>
      </c>
      <c r="T26" s="237" t="str">
        <f>'Process 6 - Actual Run Data'!U$41</f>
        <v/>
      </c>
      <c r="U26" s="237" t="str">
        <f>IF(D26=0,"",'Process 6 - Actual Run Data'!X$42)</f>
        <v/>
      </c>
      <c r="V26" s="421" t="e">
        <f>SUMIF(#REF!,#REF!,U$21:U$50)/#REF!</f>
        <v>#REF!</v>
      </c>
      <c r="W26" s="421" t="e">
        <f>IF(#REF!&lt;#REF!,(SUMIF(#REF!,#REF!,V$21:V$50)/#REF!)+W27,W27)</f>
        <v>#REF!</v>
      </c>
      <c r="X26" s="422" t="e">
        <f>ROUNDDOWN(1-SUMIF($C$21:$C$50,#REF!,$V$21:$V$50)/#REF!^2,3)</f>
        <v>#REF!</v>
      </c>
      <c r="Y26" s="238"/>
      <c r="Z26" s="239" t="str">
        <f t="shared" si="1"/>
        <v/>
      </c>
      <c r="AA26" s="240" t="str">
        <f>IF(D26=0,"",'Capacity Plan'!Z26)</f>
        <v/>
      </c>
      <c r="AB26" s="70">
        <v>77</v>
      </c>
      <c r="AC26" s="241" t="str">
        <f t="shared" si="2"/>
        <v/>
      </c>
      <c r="AD26" s="426" t="e">
        <f>'Capacity Plan'!#REF!</f>
        <v>#REF!</v>
      </c>
      <c r="AE26" s="242" t="str">
        <f>'Capacity Plan'!AG26</f>
        <v/>
      </c>
      <c r="AF26" s="243" t="str">
        <f t="shared" si="3"/>
        <v/>
      </c>
      <c r="AG26" s="72" t="str">
        <f t="shared" si="4"/>
        <v/>
      </c>
      <c r="AH26" s="428" t="str">
        <f t="shared" si="5"/>
        <v/>
      </c>
      <c r="AI26" s="242" t="str">
        <f t="shared" si="6"/>
        <v/>
      </c>
      <c r="AJ26" s="81" t="str">
        <f>IF(D26=0,"",'Capacity Plan'!AJ26)</f>
        <v/>
      </c>
      <c r="AK26" s="106" t="str">
        <f t="shared" si="7"/>
        <v/>
      </c>
      <c r="AL26" s="244" t="str">
        <f>IF(D26=0,"", 'Capacity Plan'!AM26)</f>
        <v/>
      </c>
      <c r="AM26" s="472" t="str">
        <f t="shared" si="13"/>
        <v/>
      </c>
      <c r="AN26" s="242" t="str">
        <f t="shared" si="8"/>
        <v/>
      </c>
      <c r="AO26" s="81" t="str">
        <f>IF(D26=0,"",'Capacity Plan'!AO26)</f>
        <v/>
      </c>
      <c r="AP26" s="74" t="str">
        <f t="shared" si="9"/>
        <v/>
      </c>
      <c r="AQ26" s="77" t="str">
        <f t="shared" si="10"/>
        <v/>
      </c>
      <c r="AR26" s="78" t="str">
        <f t="shared" si="11"/>
        <v/>
      </c>
      <c r="AS26" s="78" t="str">
        <f t="shared" si="12"/>
        <v/>
      </c>
    </row>
    <row r="27" spans="1:46" s="79" customFormat="1" ht="24.75" customHeight="1" x14ac:dyDescent="0.25">
      <c r="A27" s="477">
        <f t="shared" si="0"/>
        <v>30</v>
      </c>
      <c r="B27" s="452">
        <f>IFERROR('Capacity Plan'!B27,"")</f>
        <v>0</v>
      </c>
      <c r="C27" s="232" t="s">
        <v>56</v>
      </c>
      <c r="D27" s="1415">
        <f>IFERROR('Capacity Plan'!D27,"")</f>
        <v>0</v>
      </c>
      <c r="E27" s="1415"/>
      <c r="F27" s="1415"/>
      <c r="G27" s="1416"/>
      <c r="H27" s="465">
        <f>IFERROR('Capacity Plan'!H27,"")</f>
        <v>0</v>
      </c>
      <c r="I27" s="451">
        <f>'Capacity Plan'!I27</f>
        <v>0</v>
      </c>
      <c r="J27" s="451">
        <f>'Capacity Plan'!J27</f>
        <v>0</v>
      </c>
      <c r="K27" s="451">
        <f>'Capacity Plan'!K27</f>
        <v>0</v>
      </c>
      <c r="L27" s="233" t="str">
        <f>IFERROR(IF(D27=0,"",'Process 1 - Actual Run Data'!S$10*M$21),"")</f>
        <v/>
      </c>
      <c r="M27" s="234" t="str">
        <f>IF(D27=0,"",'Capacity Plan'!M27)</f>
        <v/>
      </c>
      <c r="N27" s="235" t="str">
        <f>IFERROR('Capacity Plan'!N27,"")</f>
        <v/>
      </c>
      <c r="O27" s="236">
        <f>'Process 7 - Actual Run Data'!D$19</f>
        <v>0</v>
      </c>
      <c r="P27" s="236">
        <f>'Process 1 - Actual Run Data'!D$20</f>
        <v>0</v>
      </c>
      <c r="Q27" s="236">
        <f>'Process 1 - Actual Run Data'!D$21</f>
        <v>0</v>
      </c>
      <c r="R27" s="236" t="str">
        <f>IF(J27=0,"",'Process 1 - Actual Run Data'!D$22)</f>
        <v/>
      </c>
      <c r="S27" s="236" t="str">
        <f>IF(J27=0,"",'Process 1 - Actual Run Data'!D$23)</f>
        <v/>
      </c>
      <c r="T27" s="237" t="str">
        <f>'Process 7 - Actual Run Data'!U$41</f>
        <v/>
      </c>
      <c r="U27" s="237" t="str">
        <f>IF(D27=0,"",'Process 1 - Actual Run Data'!X$42)</f>
        <v/>
      </c>
      <c r="V27" s="398"/>
      <c r="W27" s="398"/>
      <c r="X27" s="398"/>
      <c r="Y27" s="238"/>
      <c r="Z27" s="239" t="str">
        <f t="shared" si="1"/>
        <v/>
      </c>
      <c r="AA27" s="240" t="str">
        <f>IF(D27=0,"",'Capacity Plan'!Z27)</f>
        <v/>
      </c>
      <c r="AB27" s="70" t="s">
        <v>306</v>
      </c>
      <c r="AC27" s="241" t="str">
        <f t="shared" si="2"/>
        <v/>
      </c>
      <c r="AD27" s="426" t="e">
        <f>'Capacity Plan'!#REF!</f>
        <v>#REF!</v>
      </c>
      <c r="AE27" s="242" t="str">
        <f>'Capacity Plan'!AG27</f>
        <v/>
      </c>
      <c r="AF27" s="243" t="str">
        <f t="shared" si="3"/>
        <v/>
      </c>
      <c r="AG27" s="72" t="str">
        <f t="shared" si="4"/>
        <v/>
      </c>
      <c r="AH27" s="428" t="str">
        <f t="shared" ref="AH27:AH50" si="14">IFERROR(ROUNDUP(AG27/AE27,4),"")</f>
        <v/>
      </c>
      <c r="AI27" s="242" t="str">
        <f t="shared" si="6"/>
        <v/>
      </c>
      <c r="AJ27" s="81" t="s">
        <v>306</v>
      </c>
      <c r="AK27" s="106" t="str">
        <f t="shared" si="7"/>
        <v/>
      </c>
      <c r="AL27" s="244" t="s">
        <v>306</v>
      </c>
      <c r="AM27" s="472" t="str">
        <f t="shared" si="13"/>
        <v/>
      </c>
      <c r="AN27" s="242" t="str">
        <f t="shared" si="8"/>
        <v/>
      </c>
      <c r="AO27" s="81" t="str">
        <f>IF(D27=0,"",'Capacity Plan'!AO27)</f>
        <v/>
      </c>
      <c r="AP27" s="74" t="str">
        <f t="shared" si="9"/>
        <v/>
      </c>
      <c r="AQ27" s="77" t="str">
        <f t="shared" si="10"/>
        <v/>
      </c>
      <c r="AR27" s="78" t="str">
        <f t="shared" si="11"/>
        <v/>
      </c>
      <c r="AS27" s="78" t="str">
        <f t="shared" si="12"/>
        <v/>
      </c>
    </row>
    <row r="28" spans="1:46" s="79" customFormat="1" ht="24.75" customHeight="1" x14ac:dyDescent="0.25">
      <c r="A28" s="477">
        <f t="shared" si="0"/>
        <v>30</v>
      </c>
      <c r="B28" s="452">
        <f>IFERROR('Capacity Plan'!B28,"")</f>
        <v>0</v>
      </c>
      <c r="C28" s="232" t="s">
        <v>57</v>
      </c>
      <c r="D28" s="1415">
        <f>IFERROR('Capacity Plan'!D28,"")</f>
        <v>0</v>
      </c>
      <c r="E28" s="1415"/>
      <c r="F28" s="1415"/>
      <c r="G28" s="1416"/>
      <c r="H28" s="465">
        <f>IFERROR('Capacity Plan'!H28,"")</f>
        <v>0</v>
      </c>
      <c r="I28" s="451">
        <f>'Capacity Plan'!I28</f>
        <v>0</v>
      </c>
      <c r="J28" s="451">
        <f>'Capacity Plan'!J28</f>
        <v>0</v>
      </c>
      <c r="K28" s="451">
        <f>'Capacity Plan'!K28</f>
        <v>0</v>
      </c>
      <c r="L28" s="233" t="str">
        <f>IFERROR(IF(D28=0,"",'Process 1 - Actual Run Data'!S$10*M$21),"")</f>
        <v/>
      </c>
      <c r="M28" s="234" t="str">
        <f>IF(D28=0,"",'Capacity Plan'!M28)</f>
        <v/>
      </c>
      <c r="N28" s="235" t="str">
        <f>IFERROR('Capacity Plan'!N28,"")</f>
        <v/>
      </c>
      <c r="O28" s="236">
        <f>'Process 1 - Actual Run Data'!D$19</f>
        <v>0</v>
      </c>
      <c r="P28" s="236">
        <f>'Process 1 - Actual Run Data'!D$20</f>
        <v>0</v>
      </c>
      <c r="Q28" s="236">
        <f>'Process 1 - Actual Run Data'!D$21</f>
        <v>0</v>
      </c>
      <c r="R28" s="236" t="str">
        <f>IF(J28=0,"",'Process 1 - Actual Run Data'!D$22)</f>
        <v/>
      </c>
      <c r="S28" s="236" t="str">
        <f>IF(J28=0,"",'Process 1 - Actual Run Data'!D$23)</f>
        <v/>
      </c>
      <c r="T28" s="237" t="str">
        <f>'Process 8 - Actual Run Data'!U$41</f>
        <v/>
      </c>
      <c r="U28" s="237" t="str">
        <f>IF(D28=0,"",'Process 1 - Actual Run Data'!X$42)</f>
        <v/>
      </c>
      <c r="V28" s="398"/>
      <c r="W28" s="398"/>
      <c r="X28" s="401"/>
      <c r="Y28" s="238"/>
      <c r="Z28" s="239" t="str">
        <f t="shared" si="1"/>
        <v/>
      </c>
      <c r="AA28" s="240" t="str">
        <f>IF(D28=0,"",'Capacity Plan'!Z28)</f>
        <v/>
      </c>
      <c r="AB28" s="70" t="s">
        <v>306</v>
      </c>
      <c r="AC28" s="241" t="str">
        <f t="shared" si="2"/>
        <v/>
      </c>
      <c r="AD28" s="426" t="e">
        <f>'Capacity Plan'!#REF!</f>
        <v>#REF!</v>
      </c>
      <c r="AE28" s="242" t="str">
        <f>'Capacity Plan'!AG28</f>
        <v/>
      </c>
      <c r="AF28" s="243" t="str">
        <f t="shared" si="3"/>
        <v/>
      </c>
      <c r="AG28" s="72" t="str">
        <f t="shared" si="4"/>
        <v/>
      </c>
      <c r="AH28" s="428" t="str">
        <f t="shared" si="14"/>
        <v/>
      </c>
      <c r="AI28" s="242" t="str">
        <f t="shared" si="6"/>
        <v/>
      </c>
      <c r="AJ28" s="81" t="s">
        <v>306</v>
      </c>
      <c r="AK28" s="106" t="str">
        <f t="shared" si="7"/>
        <v/>
      </c>
      <c r="AL28" s="244" t="s">
        <v>306</v>
      </c>
      <c r="AM28" s="472" t="str">
        <f t="shared" si="13"/>
        <v/>
      </c>
      <c r="AN28" s="242" t="str">
        <f t="shared" si="8"/>
        <v/>
      </c>
      <c r="AO28" s="81" t="str">
        <f>IF(D28=0,"",'Capacity Plan'!AO28)</f>
        <v/>
      </c>
      <c r="AP28" s="74" t="str">
        <f t="shared" si="9"/>
        <v/>
      </c>
      <c r="AQ28" s="77" t="str">
        <f t="shared" si="10"/>
        <v/>
      </c>
      <c r="AR28" s="78" t="str">
        <f t="shared" si="11"/>
        <v/>
      </c>
      <c r="AS28" s="78" t="str">
        <f t="shared" si="12"/>
        <v/>
      </c>
    </row>
    <row r="29" spans="1:46" s="79" customFormat="1" ht="24.75" customHeight="1" x14ac:dyDescent="0.25">
      <c r="A29" s="477">
        <f t="shared" si="0"/>
        <v>30</v>
      </c>
      <c r="B29" s="452">
        <f>IFERROR('Capacity Plan'!B29,"")</f>
        <v>0</v>
      </c>
      <c r="C29" s="232" t="s">
        <v>58</v>
      </c>
      <c r="D29" s="1415">
        <f>IFERROR('Capacity Plan'!D29,"")</f>
        <v>0</v>
      </c>
      <c r="E29" s="1415"/>
      <c r="F29" s="1415"/>
      <c r="G29" s="1416"/>
      <c r="H29" s="465">
        <f>IFERROR('Capacity Plan'!H29,"")</f>
        <v>0</v>
      </c>
      <c r="I29" s="451">
        <f>'Capacity Plan'!I29</f>
        <v>0</v>
      </c>
      <c r="J29" s="451">
        <f>'Capacity Plan'!J29</f>
        <v>0</v>
      </c>
      <c r="K29" s="451">
        <f>'Capacity Plan'!K29</f>
        <v>0</v>
      </c>
      <c r="L29" s="233" t="str">
        <f>IFERROR(IF(D29=0,"",'Process 1 - Actual Run Data'!S$10*M$21),"")</f>
        <v/>
      </c>
      <c r="M29" s="234" t="str">
        <f>IF(D29=0,"",'Capacity Plan'!M29)</f>
        <v/>
      </c>
      <c r="N29" s="235" t="str">
        <f>IFERROR('Capacity Plan'!N29,"")</f>
        <v/>
      </c>
      <c r="O29" s="236">
        <f>'Process 1 - Actual Run Data'!D$19</f>
        <v>0</v>
      </c>
      <c r="P29" s="236">
        <f>'Process 1 - Actual Run Data'!D$20</f>
        <v>0</v>
      </c>
      <c r="Q29" s="236">
        <f>'Process 1 - Actual Run Data'!D$21</f>
        <v>0</v>
      </c>
      <c r="R29" s="236" t="str">
        <f>IF(J29=0,"",'Process 1 - Actual Run Data'!D$22)</f>
        <v/>
      </c>
      <c r="S29" s="236" t="str">
        <f>IF(J29=0,"",'Process 1 - Actual Run Data'!D$23)</f>
        <v/>
      </c>
      <c r="T29" s="237" t="str">
        <f>'Process 9 - Actual Run Data'!U$41</f>
        <v/>
      </c>
      <c r="U29" s="237" t="str">
        <f>IF(D29=0,"",'Process 1 - Actual Run Data'!X$42)</f>
        <v/>
      </c>
      <c r="V29" s="398"/>
      <c r="W29" s="398"/>
      <c r="X29" s="398"/>
      <c r="Y29" s="238"/>
      <c r="Z29" s="239" t="str">
        <f t="shared" si="1"/>
        <v/>
      </c>
      <c r="AA29" s="240" t="str">
        <f>IF(D29=0,"",'Capacity Plan'!Z29)</f>
        <v/>
      </c>
      <c r="AB29" s="70" t="s">
        <v>306</v>
      </c>
      <c r="AC29" s="241" t="str">
        <f t="shared" si="2"/>
        <v/>
      </c>
      <c r="AD29" s="426" t="e">
        <f>'Capacity Plan'!#REF!</f>
        <v>#REF!</v>
      </c>
      <c r="AE29" s="242" t="str">
        <f>'Capacity Plan'!AG29</f>
        <v/>
      </c>
      <c r="AF29" s="243" t="str">
        <f t="shared" si="3"/>
        <v/>
      </c>
      <c r="AG29" s="72" t="str">
        <f t="shared" si="4"/>
        <v/>
      </c>
      <c r="AH29" s="428" t="str">
        <f t="shared" si="14"/>
        <v/>
      </c>
      <c r="AI29" s="242" t="str">
        <f t="shared" si="6"/>
        <v/>
      </c>
      <c r="AJ29" s="81" t="s">
        <v>306</v>
      </c>
      <c r="AK29" s="106" t="str">
        <f t="shared" si="7"/>
        <v/>
      </c>
      <c r="AL29" s="244" t="s">
        <v>306</v>
      </c>
      <c r="AM29" s="472" t="str">
        <f t="shared" si="13"/>
        <v/>
      </c>
      <c r="AN29" s="242" t="str">
        <f t="shared" si="8"/>
        <v/>
      </c>
      <c r="AO29" s="81" t="str">
        <f>IF(D29=0,"",'Capacity Plan'!AO29)</f>
        <v/>
      </c>
      <c r="AP29" s="74" t="str">
        <f t="shared" si="9"/>
        <v/>
      </c>
      <c r="AQ29" s="77" t="str">
        <f t="shared" si="10"/>
        <v/>
      </c>
      <c r="AR29" s="78" t="str">
        <f t="shared" si="11"/>
        <v/>
      </c>
      <c r="AS29" s="78" t="str">
        <f t="shared" si="12"/>
        <v/>
      </c>
    </row>
    <row r="30" spans="1:46" s="80" customFormat="1" ht="24.75" customHeight="1" x14ac:dyDescent="0.25">
      <c r="A30" s="477">
        <f t="shared" si="0"/>
        <v>30</v>
      </c>
      <c r="B30" s="452">
        <f>IFERROR('Capacity Plan'!B30,"")</f>
        <v>0</v>
      </c>
      <c r="C30" s="245" t="s">
        <v>59</v>
      </c>
      <c r="D30" s="1415">
        <f>IFERROR('Capacity Plan'!D30,"")</f>
        <v>0</v>
      </c>
      <c r="E30" s="1415"/>
      <c r="F30" s="1415"/>
      <c r="G30" s="1416"/>
      <c r="H30" s="465">
        <f>IFERROR('Capacity Plan'!H30,"")</f>
        <v>0</v>
      </c>
      <c r="I30" s="451">
        <f>'Capacity Plan'!I30</f>
        <v>0</v>
      </c>
      <c r="J30" s="451">
        <f>'Capacity Plan'!J30</f>
        <v>0</v>
      </c>
      <c r="K30" s="451">
        <f>'Capacity Plan'!K30</f>
        <v>0</v>
      </c>
      <c r="L30" s="233" t="str">
        <f>IFERROR(IF(D30=0,"",'Process 1 - Actual Run Data'!S$10*M$21),"")</f>
        <v/>
      </c>
      <c r="M30" s="234" t="str">
        <f>IF(D30=0,"",'Capacity Plan'!M30)</f>
        <v/>
      </c>
      <c r="N30" s="235" t="str">
        <f>IFERROR('Capacity Plan'!N30,"")</f>
        <v/>
      </c>
      <c r="O30" s="236">
        <f>'Process 1 - Actual Run Data'!D$19</f>
        <v>0</v>
      </c>
      <c r="P30" s="236">
        <f>'Process 1 - Actual Run Data'!D$20</f>
        <v>0</v>
      </c>
      <c r="Q30" s="236">
        <f>'Process 1 - Actual Run Data'!D$21</f>
        <v>0</v>
      </c>
      <c r="R30" s="236" t="str">
        <f>IF(J30=0,"",'Process 1 - Actual Run Data'!D$22)</f>
        <v/>
      </c>
      <c r="S30" s="236" t="str">
        <f>IF(J30=0,"",'Process 1 - Actual Run Data'!D$23)</f>
        <v/>
      </c>
      <c r="T30" s="237" t="str">
        <f>'Process 10 - Actual Run Data'!U$41</f>
        <v/>
      </c>
      <c r="U30" s="237" t="str">
        <f>IF(D30=0,"",'Process 1 - Actual Run Data'!X$42)</f>
        <v/>
      </c>
      <c r="V30" s="398"/>
      <c r="W30" s="398"/>
      <c r="X30" s="398"/>
      <c r="Y30" s="246"/>
      <c r="Z30" s="239" t="str">
        <f t="shared" si="1"/>
        <v/>
      </c>
      <c r="AA30" s="240" t="str">
        <f>IF(D30=0,"",'Capacity Plan'!Z30)</f>
        <v/>
      </c>
      <c r="AB30" s="247" t="s">
        <v>306</v>
      </c>
      <c r="AC30" s="241" t="str">
        <f t="shared" si="2"/>
        <v/>
      </c>
      <c r="AD30" s="426" t="e">
        <f>'Capacity Plan'!#REF!</f>
        <v>#REF!</v>
      </c>
      <c r="AE30" s="242" t="str">
        <f>'Capacity Plan'!AG30</f>
        <v/>
      </c>
      <c r="AF30" s="248" t="str">
        <f t="shared" si="3"/>
        <v/>
      </c>
      <c r="AG30" s="72" t="str">
        <f t="shared" si="4"/>
        <v/>
      </c>
      <c r="AH30" s="428" t="str">
        <f t="shared" si="14"/>
        <v/>
      </c>
      <c r="AI30" s="242" t="str">
        <f t="shared" si="6"/>
        <v/>
      </c>
      <c r="AJ30" s="81" t="s">
        <v>306</v>
      </c>
      <c r="AK30" s="249" t="str">
        <f t="shared" si="7"/>
        <v/>
      </c>
      <c r="AL30" s="244" t="s">
        <v>306</v>
      </c>
      <c r="AM30" s="472" t="str">
        <f t="shared" si="13"/>
        <v/>
      </c>
      <c r="AN30" s="242" t="str">
        <f t="shared" si="8"/>
        <v/>
      </c>
      <c r="AO30" s="81" t="str">
        <f>IF(D30=0,"",'Capacity Plan'!AO30)</f>
        <v/>
      </c>
      <c r="AP30" s="74" t="str">
        <f t="shared" si="9"/>
        <v/>
      </c>
      <c r="AQ30" s="77" t="str">
        <f t="shared" si="10"/>
        <v/>
      </c>
      <c r="AR30" s="78" t="str">
        <f t="shared" si="11"/>
        <v/>
      </c>
      <c r="AS30" s="78" t="str">
        <f t="shared" si="12"/>
        <v/>
      </c>
    </row>
    <row r="31" spans="1:46" s="80" customFormat="1" ht="24.75" customHeight="1" x14ac:dyDescent="0.25">
      <c r="A31" s="477">
        <f t="shared" si="0"/>
        <v>30</v>
      </c>
      <c r="B31" s="452">
        <f>IFERROR('Capacity Plan'!B31,"")</f>
        <v>0</v>
      </c>
      <c r="C31" s="232" t="s">
        <v>60</v>
      </c>
      <c r="D31" s="1415">
        <f>IFERROR('Capacity Plan'!D31,"")</f>
        <v>0</v>
      </c>
      <c r="E31" s="1415"/>
      <c r="F31" s="1415"/>
      <c r="G31" s="1416"/>
      <c r="H31" s="465">
        <f>IFERROR('Capacity Plan'!H31,"")</f>
        <v>0</v>
      </c>
      <c r="I31" s="451">
        <f>'Capacity Plan'!I31</f>
        <v>0</v>
      </c>
      <c r="J31" s="451">
        <f>'Capacity Plan'!J31</f>
        <v>0</v>
      </c>
      <c r="K31" s="451">
        <f>'Capacity Plan'!K31</f>
        <v>0</v>
      </c>
      <c r="L31" s="233" t="str">
        <f>IFERROR(IF(D31=0,"",'Process 1 - Actual Run Data'!S$10*M$21),"")</f>
        <v/>
      </c>
      <c r="M31" s="234" t="str">
        <f>IF(D31=0,"",'Capacity Plan'!M31)</f>
        <v/>
      </c>
      <c r="N31" s="235" t="str">
        <f>IFERROR('Capacity Plan'!N31,"")</f>
        <v/>
      </c>
      <c r="O31" s="236">
        <f>'Process 1 - Actual Run Data'!D$19</f>
        <v>0</v>
      </c>
      <c r="P31" s="236">
        <f>'Process 1 - Actual Run Data'!D$20</f>
        <v>0</v>
      </c>
      <c r="Q31" s="236">
        <f>'Process 1 - Actual Run Data'!D$21</f>
        <v>0</v>
      </c>
      <c r="R31" s="236" t="str">
        <f>IF(J31=0,"",'Process 1 - Actual Run Data'!D$22)</f>
        <v/>
      </c>
      <c r="S31" s="236" t="str">
        <f>IF(J31=0,"",'Process 1 - Actual Run Data'!D$23)</f>
        <v/>
      </c>
      <c r="T31" s="237" t="str">
        <f>'Process 11 - Actual Run Data'!U$41</f>
        <v/>
      </c>
      <c r="U31" s="237" t="str">
        <f>IF(D31=0,"",'Process 1 - Actual Run Data'!X$42)</f>
        <v/>
      </c>
      <c r="V31" s="398"/>
      <c r="W31" s="398"/>
      <c r="X31" s="398"/>
      <c r="Y31" s="250"/>
      <c r="Z31" s="239" t="str">
        <f t="shared" si="1"/>
        <v/>
      </c>
      <c r="AA31" s="240" t="str">
        <f>IF(D31=0,"",'Capacity Plan'!Z31)</f>
        <v/>
      </c>
      <c r="AB31" s="70" t="s">
        <v>306</v>
      </c>
      <c r="AC31" s="241" t="str">
        <f t="shared" si="2"/>
        <v/>
      </c>
      <c r="AD31" s="426" t="e">
        <f>'Capacity Plan'!#REF!</f>
        <v>#REF!</v>
      </c>
      <c r="AE31" s="242" t="str">
        <f>'Capacity Plan'!AG31</f>
        <v/>
      </c>
      <c r="AF31" s="81" t="str">
        <f t="shared" si="3"/>
        <v/>
      </c>
      <c r="AG31" s="72" t="str">
        <f t="shared" si="4"/>
        <v/>
      </c>
      <c r="AH31" s="428" t="str">
        <f t="shared" si="14"/>
        <v/>
      </c>
      <c r="AI31" s="242" t="str">
        <f t="shared" si="6"/>
        <v/>
      </c>
      <c r="AJ31" s="81" t="s">
        <v>306</v>
      </c>
      <c r="AK31" s="106" t="str">
        <f t="shared" si="7"/>
        <v/>
      </c>
      <c r="AL31" s="244" t="s">
        <v>306</v>
      </c>
      <c r="AM31" s="472" t="str">
        <f t="shared" si="13"/>
        <v/>
      </c>
      <c r="AN31" s="242" t="str">
        <f t="shared" si="8"/>
        <v/>
      </c>
      <c r="AO31" s="81" t="str">
        <f>IF(D31=0,"",'Capacity Plan'!AO31)</f>
        <v/>
      </c>
      <c r="AP31" s="74" t="str">
        <f t="shared" si="9"/>
        <v/>
      </c>
      <c r="AQ31" s="77" t="str">
        <f t="shared" si="10"/>
        <v/>
      </c>
      <c r="AR31" s="78" t="str">
        <f t="shared" si="11"/>
        <v/>
      </c>
      <c r="AS31" s="78" t="str">
        <f t="shared" si="12"/>
        <v/>
      </c>
    </row>
    <row r="32" spans="1:46" s="80" customFormat="1" ht="24.75" customHeight="1" x14ac:dyDescent="0.25">
      <c r="A32" s="477">
        <f t="shared" si="0"/>
        <v>30</v>
      </c>
      <c r="B32" s="452">
        <f>IFERROR('Capacity Plan'!B32,"")</f>
        <v>0</v>
      </c>
      <c r="C32" s="232" t="s">
        <v>61</v>
      </c>
      <c r="D32" s="1415">
        <f>IFERROR('Capacity Plan'!D32,"")</f>
        <v>0</v>
      </c>
      <c r="E32" s="1415"/>
      <c r="F32" s="1415"/>
      <c r="G32" s="1416"/>
      <c r="H32" s="465">
        <f>IFERROR('Capacity Plan'!H32,"")</f>
        <v>0</v>
      </c>
      <c r="I32" s="451">
        <f>'Capacity Plan'!I32</f>
        <v>0</v>
      </c>
      <c r="J32" s="451">
        <f>'Capacity Plan'!J32</f>
        <v>0</v>
      </c>
      <c r="K32" s="451">
        <f>'Capacity Plan'!K32</f>
        <v>0</v>
      </c>
      <c r="L32" s="233" t="str">
        <f>IFERROR(IF(D32=0,"",'Process 1 - Actual Run Data'!S$10*M$21),"")</f>
        <v/>
      </c>
      <c r="M32" s="234" t="str">
        <f>IF(D32=0,"",'Capacity Plan'!M32)</f>
        <v/>
      </c>
      <c r="N32" s="235" t="str">
        <f>IFERROR('Capacity Plan'!N32,"")</f>
        <v/>
      </c>
      <c r="O32" s="236">
        <f>'Process 1 - Actual Run Data'!D$19</f>
        <v>0</v>
      </c>
      <c r="P32" s="236">
        <f>'Process 1 - Actual Run Data'!D$20</f>
        <v>0</v>
      </c>
      <c r="Q32" s="236">
        <f>'Process 1 - Actual Run Data'!D$21</f>
        <v>0</v>
      </c>
      <c r="R32" s="236" t="str">
        <f>IF(J32=0,"",'Process 1 - Actual Run Data'!D$22)</f>
        <v/>
      </c>
      <c r="S32" s="236" t="str">
        <f>IF(J32=0,"",'Process 1 - Actual Run Data'!D$23)</f>
        <v/>
      </c>
      <c r="T32" s="237" t="str">
        <f>'Process 12 - Actual Run Data'!U$41</f>
        <v/>
      </c>
      <c r="U32" s="237" t="str">
        <f>IF(D32=0,"",'Process 1 - Actual Run Data'!X$42)</f>
        <v/>
      </c>
      <c r="V32" s="398"/>
      <c r="W32" s="398"/>
      <c r="X32" s="398"/>
      <c r="Y32" s="368"/>
      <c r="Z32" s="239" t="str">
        <f t="shared" si="1"/>
        <v/>
      </c>
      <c r="AA32" s="240" t="str">
        <f>IF(D32=0,"",'Capacity Plan'!Z32)</f>
        <v/>
      </c>
      <c r="AB32" s="247" t="s">
        <v>306</v>
      </c>
      <c r="AC32" s="241" t="str">
        <f t="shared" si="2"/>
        <v/>
      </c>
      <c r="AD32" s="426" t="e">
        <f>'Capacity Plan'!#REF!</f>
        <v>#REF!</v>
      </c>
      <c r="AE32" s="242" t="str">
        <f>'Capacity Plan'!AG32</f>
        <v/>
      </c>
      <c r="AF32" s="248" t="str">
        <f t="shared" si="3"/>
        <v/>
      </c>
      <c r="AG32" s="374" t="str">
        <f t="shared" si="4"/>
        <v/>
      </c>
      <c r="AH32" s="428" t="str">
        <f t="shared" si="14"/>
        <v/>
      </c>
      <c r="AI32" s="242" t="str">
        <f t="shared" si="6"/>
        <v/>
      </c>
      <c r="AJ32" s="248" t="s">
        <v>306</v>
      </c>
      <c r="AK32" s="375" t="str">
        <f t="shared" si="7"/>
        <v/>
      </c>
      <c r="AL32" s="376" t="s">
        <v>306</v>
      </c>
      <c r="AM32" s="472" t="str">
        <f t="shared" si="13"/>
        <v/>
      </c>
      <c r="AN32" s="242" t="str">
        <f t="shared" si="8"/>
        <v/>
      </c>
      <c r="AO32" s="81" t="str">
        <f>IF(D32=0,"",'Capacity Plan'!AO32)</f>
        <v/>
      </c>
      <c r="AP32" s="378" t="str">
        <f t="shared" si="9"/>
        <v/>
      </c>
      <c r="AQ32" s="77" t="str">
        <f t="shared" si="10"/>
        <v/>
      </c>
      <c r="AR32" s="78" t="str">
        <f t="shared" si="11"/>
        <v/>
      </c>
      <c r="AS32" s="78" t="str">
        <f t="shared" si="12"/>
        <v/>
      </c>
    </row>
    <row r="33" spans="1:47" s="79" customFormat="1" ht="24.75" customHeight="1" thickBot="1" x14ac:dyDescent="0.3">
      <c r="A33" s="477">
        <f t="shared" si="0"/>
        <v>30</v>
      </c>
      <c r="B33" s="452">
        <f>IFERROR('Capacity Plan'!B33,"")</f>
        <v>0</v>
      </c>
      <c r="C33" s="232" t="s">
        <v>62</v>
      </c>
      <c r="D33" s="1415">
        <f>IFERROR('Capacity Plan'!D33,"")</f>
        <v>0</v>
      </c>
      <c r="E33" s="1415"/>
      <c r="F33" s="1415"/>
      <c r="G33" s="1416"/>
      <c r="H33" s="465">
        <f>IFERROR('Capacity Plan'!H33,"")</f>
        <v>0</v>
      </c>
      <c r="I33" s="451">
        <f>'Capacity Plan'!I33</f>
        <v>0</v>
      </c>
      <c r="J33" s="451">
        <f>'Capacity Plan'!J33</f>
        <v>0</v>
      </c>
      <c r="K33" s="451">
        <f>'Capacity Plan'!K33</f>
        <v>0</v>
      </c>
      <c r="L33" s="233" t="str">
        <f>IFERROR(IF(D33=0,"",'Process 1 - Actual Run Data'!S$10*M$21),"")</f>
        <v/>
      </c>
      <c r="M33" s="234" t="str">
        <f>IF(D33=0,"",'Capacity Plan'!M33)</f>
        <v/>
      </c>
      <c r="N33" s="235" t="str">
        <f>IFERROR('Capacity Plan'!N33,"")</f>
        <v/>
      </c>
      <c r="O33" s="236">
        <f>'Process 1 - Actual Run Data'!D$19</f>
        <v>0</v>
      </c>
      <c r="P33" s="236">
        <f>'Process 1 - Actual Run Data'!D$20</f>
        <v>0</v>
      </c>
      <c r="Q33" s="236">
        <f>'Process 1 - Actual Run Data'!D$21</f>
        <v>0</v>
      </c>
      <c r="R33" s="236" t="str">
        <f>IF(J33=0,"",'Process 1 - Actual Run Data'!D$22)</f>
        <v/>
      </c>
      <c r="S33" s="236" t="str">
        <f>IF(J33=0,"",'Process 1 - Actual Run Data'!D$23)</f>
        <v/>
      </c>
      <c r="T33" s="237" t="str">
        <f>'Process 13 - Actual Run Data'!U$41</f>
        <v/>
      </c>
      <c r="U33" s="237" t="str">
        <f>IF(D33=0,"",'Process 1 - Actual Run Data'!X$42)</f>
        <v/>
      </c>
      <c r="V33" s="398"/>
      <c r="W33" s="398"/>
      <c r="X33" s="398"/>
      <c r="Y33" s="373"/>
      <c r="Z33" s="239" t="str">
        <f t="shared" si="1"/>
        <v/>
      </c>
      <c r="AA33" s="240" t="str">
        <f>IF(D33=0,"",'Capacity Plan'!Z33)</f>
        <v/>
      </c>
      <c r="AB33" s="369" t="s">
        <v>306</v>
      </c>
      <c r="AC33" s="241" t="str">
        <f t="shared" si="2"/>
        <v/>
      </c>
      <c r="AD33" s="426" t="e">
        <f>'Capacity Plan'!#REF!</f>
        <v>#REF!</v>
      </c>
      <c r="AE33" s="242" t="str">
        <f>'Capacity Plan'!AG33</f>
        <v/>
      </c>
      <c r="AF33" s="248" t="str">
        <f t="shared" si="3"/>
        <v/>
      </c>
      <c r="AG33" s="374" t="str">
        <f t="shared" si="4"/>
        <v/>
      </c>
      <c r="AH33" s="428" t="str">
        <f t="shared" si="14"/>
        <v/>
      </c>
      <c r="AI33" s="242" t="str">
        <f t="shared" si="6"/>
        <v/>
      </c>
      <c r="AJ33" s="248" t="s">
        <v>306</v>
      </c>
      <c r="AK33" s="249" t="str">
        <f t="shared" si="7"/>
        <v/>
      </c>
      <c r="AL33" s="376" t="s">
        <v>306</v>
      </c>
      <c r="AM33" s="472" t="str">
        <f t="shared" si="13"/>
        <v/>
      </c>
      <c r="AN33" s="242" t="str">
        <f t="shared" si="8"/>
        <v/>
      </c>
      <c r="AO33" s="81" t="str">
        <f>IF(D33=0,"",'Capacity Plan'!AO33)</f>
        <v/>
      </c>
      <c r="AP33" s="378" t="str">
        <f t="shared" si="9"/>
        <v/>
      </c>
      <c r="AQ33" s="77" t="str">
        <f t="shared" si="10"/>
        <v/>
      </c>
      <c r="AR33" s="78" t="str">
        <f t="shared" si="11"/>
        <v/>
      </c>
      <c r="AS33" s="78" t="str">
        <f t="shared" si="12"/>
        <v/>
      </c>
    </row>
    <row r="34" spans="1:47" s="79" customFormat="1" ht="24.75" customHeight="1" thickBot="1" x14ac:dyDescent="0.3">
      <c r="A34" s="477">
        <f t="shared" si="0"/>
        <v>30</v>
      </c>
      <c r="B34" s="452">
        <f>IFERROR('Capacity Plan'!B34,"")</f>
        <v>0</v>
      </c>
      <c r="C34" s="232" t="s">
        <v>63</v>
      </c>
      <c r="D34" s="1415">
        <f>IFERROR('Capacity Plan'!D34,"")</f>
        <v>0</v>
      </c>
      <c r="E34" s="1415"/>
      <c r="F34" s="1415"/>
      <c r="G34" s="1416"/>
      <c r="H34" s="465">
        <f>IFERROR('Capacity Plan'!H34,"")</f>
        <v>0</v>
      </c>
      <c r="I34" s="451">
        <f>'Capacity Plan'!I34</f>
        <v>0</v>
      </c>
      <c r="J34" s="451">
        <f>'Capacity Plan'!J34</f>
        <v>0</v>
      </c>
      <c r="K34" s="451">
        <f>'Capacity Plan'!K34</f>
        <v>0</v>
      </c>
      <c r="L34" s="233" t="str">
        <f>IFERROR(IF(D34=0,"",'Process 1 - Actual Run Data'!S$10*M$21),"")</f>
        <v/>
      </c>
      <c r="M34" s="234" t="str">
        <f>IF(D34=0,"",'Capacity Plan'!M34)</f>
        <v/>
      </c>
      <c r="N34" s="235" t="str">
        <f>IFERROR('Capacity Plan'!N34,"")</f>
        <v/>
      </c>
      <c r="O34" s="236">
        <f>'Process 1 - Actual Run Data'!D$19</f>
        <v>0</v>
      </c>
      <c r="P34" s="236">
        <f>'Process 1 - Actual Run Data'!D$20</f>
        <v>0</v>
      </c>
      <c r="Q34" s="236">
        <f>'Process 1 - Actual Run Data'!D$21</f>
        <v>0</v>
      </c>
      <c r="R34" s="236" t="str">
        <f>IF(J34=0,"",'Process 1 - Actual Run Data'!D$22)</f>
        <v/>
      </c>
      <c r="S34" s="236" t="str">
        <f>IF(J34=0,"",'Process 1 - Actual Run Data'!D$23)</f>
        <v/>
      </c>
      <c r="T34" s="237" t="str">
        <f>'Process 14 - Actual Run Data'!U$41</f>
        <v/>
      </c>
      <c r="U34" s="237" t="str">
        <f>IF(D34=0,"",'Process 1 - Actual Run Data'!X$42)</f>
        <v/>
      </c>
      <c r="V34" s="398"/>
      <c r="W34" s="398"/>
      <c r="X34" s="398"/>
      <c r="Y34" s="238"/>
      <c r="Z34" s="239" t="str">
        <f t="shared" si="1"/>
        <v/>
      </c>
      <c r="AA34" s="240" t="str">
        <f>IF(D34=0,"",'Capacity Plan'!Z34)</f>
        <v/>
      </c>
      <c r="AB34" s="370" t="s">
        <v>306</v>
      </c>
      <c r="AC34" s="241" t="str">
        <f t="shared" si="2"/>
        <v/>
      </c>
      <c r="AD34" s="426" t="e">
        <f>'Capacity Plan'!#REF!</f>
        <v>#REF!</v>
      </c>
      <c r="AE34" s="242" t="str">
        <f>'Capacity Plan'!AG34</f>
        <v/>
      </c>
      <c r="AF34" s="81" t="str">
        <f t="shared" si="3"/>
        <v/>
      </c>
      <c r="AG34" s="72" t="str">
        <f t="shared" si="4"/>
        <v/>
      </c>
      <c r="AH34" s="428" t="str">
        <f t="shared" si="14"/>
        <v/>
      </c>
      <c r="AI34" s="242" t="str">
        <f t="shared" si="6"/>
        <v/>
      </c>
      <c r="AJ34" s="81" t="s">
        <v>306</v>
      </c>
      <c r="AK34" s="106" t="str">
        <f t="shared" si="7"/>
        <v/>
      </c>
      <c r="AL34" s="244" t="s">
        <v>306</v>
      </c>
      <c r="AM34" s="472" t="str">
        <f t="shared" si="13"/>
        <v/>
      </c>
      <c r="AN34" s="242" t="str">
        <f t="shared" si="8"/>
        <v/>
      </c>
      <c r="AO34" s="81" t="str">
        <f>IF(D34=0,"",'Capacity Plan'!AO34)</f>
        <v/>
      </c>
      <c r="AP34" s="74" t="str">
        <f t="shared" si="9"/>
        <v/>
      </c>
      <c r="AQ34" s="77" t="str">
        <f t="shared" si="10"/>
        <v/>
      </c>
      <c r="AR34" s="78" t="str">
        <f t="shared" si="11"/>
        <v/>
      </c>
      <c r="AS34" s="78" t="str">
        <f t="shared" si="12"/>
        <v/>
      </c>
      <c r="AT34" s="388"/>
      <c r="AU34" s="386"/>
    </row>
    <row r="35" spans="1:47" s="79" customFormat="1" ht="24.75" customHeight="1" x14ac:dyDescent="0.25">
      <c r="A35" s="477">
        <f t="shared" si="0"/>
        <v>30</v>
      </c>
      <c r="B35" s="452">
        <f>IFERROR('Capacity Plan'!B35,"")</f>
        <v>0</v>
      </c>
      <c r="C35" s="232" t="s">
        <v>64</v>
      </c>
      <c r="D35" s="1415">
        <f>IFERROR('Capacity Plan'!D35,"")</f>
        <v>0</v>
      </c>
      <c r="E35" s="1415"/>
      <c r="F35" s="1415"/>
      <c r="G35" s="1416"/>
      <c r="H35" s="465">
        <f>IFERROR('Capacity Plan'!H35,"")</f>
        <v>0</v>
      </c>
      <c r="I35" s="451">
        <f>'Capacity Plan'!I35</f>
        <v>0</v>
      </c>
      <c r="J35" s="451">
        <f>'Capacity Plan'!J35</f>
        <v>0</v>
      </c>
      <c r="K35" s="451">
        <f>'Capacity Plan'!K35</f>
        <v>0</v>
      </c>
      <c r="L35" s="233" t="str">
        <f>IFERROR(IF(D35=0,"",'Process 1 - Actual Run Data'!S$10*M$21),"")</f>
        <v/>
      </c>
      <c r="M35" s="234" t="str">
        <f>IF(D35=0,"",'Capacity Plan'!M35)</f>
        <v/>
      </c>
      <c r="N35" s="235" t="str">
        <f>IFERROR('Capacity Plan'!N35,"")</f>
        <v/>
      </c>
      <c r="O35" s="236">
        <f>'Process 1 - Actual Run Data'!D$19</f>
        <v>0</v>
      </c>
      <c r="P35" s="236">
        <f>'Process 1 - Actual Run Data'!D$20</f>
        <v>0</v>
      </c>
      <c r="Q35" s="236">
        <f>'Process 1 - Actual Run Data'!D$21</f>
        <v>0</v>
      </c>
      <c r="R35" s="236" t="str">
        <f>IF(J35=0,"",'Process 1 - Actual Run Data'!D$22)</f>
        <v/>
      </c>
      <c r="S35" s="236" t="str">
        <f>IF(J35=0,"",'Process 1 - Actual Run Data'!D$23)</f>
        <v/>
      </c>
      <c r="T35" s="237" t="str">
        <f>'Process 15 - Actual Run Data'!U$41</f>
        <v/>
      </c>
      <c r="U35" s="237" t="str">
        <f>IF(D35=0,"",'Process 1 - Actual Run Data'!X$42)</f>
        <v/>
      </c>
      <c r="V35" s="398"/>
      <c r="W35" s="398"/>
      <c r="X35" s="398"/>
      <c r="Y35" s="238"/>
      <c r="Z35" s="239" t="str">
        <f t="shared" si="1"/>
        <v/>
      </c>
      <c r="AA35" s="240" t="str">
        <f>IF(D35=0,"",'Capacity Plan'!Z35)</f>
        <v/>
      </c>
      <c r="AB35" s="384" t="s">
        <v>306</v>
      </c>
      <c r="AC35" s="241" t="str">
        <f t="shared" si="2"/>
        <v/>
      </c>
      <c r="AD35" s="426" t="e">
        <f>'Capacity Plan'!#REF!</f>
        <v>#REF!</v>
      </c>
      <c r="AE35" s="242" t="str">
        <f>'Capacity Plan'!AG35</f>
        <v/>
      </c>
      <c r="AF35" s="377" t="str">
        <f t="shared" si="3"/>
        <v/>
      </c>
      <c r="AG35" s="374" t="str">
        <f t="shared" si="4"/>
        <v/>
      </c>
      <c r="AH35" s="428" t="str">
        <f t="shared" si="14"/>
        <v/>
      </c>
      <c r="AI35" s="242" t="str">
        <f t="shared" si="6"/>
        <v/>
      </c>
      <c r="AJ35" s="81" t="s">
        <v>306</v>
      </c>
      <c r="AK35" s="106" t="str">
        <f t="shared" si="7"/>
        <v/>
      </c>
      <c r="AL35" s="244" t="s">
        <v>306</v>
      </c>
      <c r="AM35" s="472" t="str">
        <f t="shared" si="13"/>
        <v/>
      </c>
      <c r="AN35" s="242" t="str">
        <f t="shared" si="8"/>
        <v/>
      </c>
      <c r="AO35" s="81" t="str">
        <f>IF(D35=0,"",'Capacity Plan'!AO35)</f>
        <v/>
      </c>
      <c r="AP35" s="381" t="str">
        <f t="shared" si="9"/>
        <v/>
      </c>
      <c r="AQ35" s="77" t="str">
        <f t="shared" si="10"/>
        <v/>
      </c>
      <c r="AR35" s="78" t="str">
        <f t="shared" si="11"/>
        <v/>
      </c>
      <c r="AS35" s="78" t="str">
        <f t="shared" si="12"/>
        <v/>
      </c>
      <c r="AT35" s="389"/>
    </row>
    <row r="36" spans="1:47" s="79" customFormat="1" ht="24.75" customHeight="1" x14ac:dyDescent="0.25">
      <c r="A36" s="477">
        <f t="shared" si="0"/>
        <v>30</v>
      </c>
      <c r="B36" s="452">
        <f>IFERROR('Capacity Plan'!B36,"")</f>
        <v>0</v>
      </c>
      <c r="C36" s="232" t="s">
        <v>65</v>
      </c>
      <c r="D36" s="1415">
        <f>IFERROR('Capacity Plan'!D36,"")</f>
        <v>0</v>
      </c>
      <c r="E36" s="1415"/>
      <c r="F36" s="1415"/>
      <c r="G36" s="1416"/>
      <c r="H36" s="465">
        <f>IFERROR('Capacity Plan'!H36,"")</f>
        <v>0</v>
      </c>
      <c r="I36" s="451">
        <f>'Capacity Plan'!I36</f>
        <v>0</v>
      </c>
      <c r="J36" s="451">
        <f>'Capacity Plan'!J36</f>
        <v>0</v>
      </c>
      <c r="K36" s="451">
        <f>'Capacity Plan'!K36</f>
        <v>0</v>
      </c>
      <c r="L36" s="233" t="str">
        <f>IFERROR(IF(D36=0,"",'Process 1 - Actual Run Data'!S$10*M$21),"")</f>
        <v/>
      </c>
      <c r="M36" s="234" t="str">
        <f>IF(D36=0,"",'Capacity Plan'!M36)</f>
        <v/>
      </c>
      <c r="N36" s="235" t="str">
        <f>IFERROR('Capacity Plan'!N36,"")</f>
        <v/>
      </c>
      <c r="O36" s="236">
        <f>'Process 1 - Actual Run Data'!D$19</f>
        <v>0</v>
      </c>
      <c r="P36" s="236">
        <f>'Process 1 - Actual Run Data'!D$20</f>
        <v>0</v>
      </c>
      <c r="Q36" s="236">
        <f>'Process 1 - Actual Run Data'!D$21</f>
        <v>0</v>
      </c>
      <c r="R36" s="236" t="str">
        <f>IF(J36=0,"",'Process 1 - Actual Run Data'!D$22)</f>
        <v/>
      </c>
      <c r="S36" s="236" t="str">
        <f>IF(J36=0,"",'Process 1 - Actual Run Data'!D$23)</f>
        <v/>
      </c>
      <c r="T36" s="237" t="str">
        <f>'Process 16 - Actual Run Data'!U$41</f>
        <v/>
      </c>
      <c r="U36" s="237" t="str">
        <f>IF(D36=0,"",'Process 1 - Actual Run Data'!X$42)</f>
        <v/>
      </c>
      <c r="V36" s="398"/>
      <c r="W36" s="398"/>
      <c r="X36" s="398" t="e">
        <f>IF(1-SUMIF($C$21:$C$50,#REF!,$V$21:$V$50)/#REF!^2=1,"",1-SUMIF($C$21:$C$50,#REF!,$V$21:$V$50)/#REF!^2=1)</f>
        <v>#REF!</v>
      </c>
      <c r="Y36" s="238"/>
      <c r="Z36" s="239" t="str">
        <f t="shared" si="1"/>
        <v/>
      </c>
      <c r="AA36" s="240" t="str">
        <f>IF(D36=0,"",'Capacity Plan'!Z36)</f>
        <v/>
      </c>
      <c r="AB36" s="247" t="s">
        <v>306</v>
      </c>
      <c r="AC36" s="241" t="str">
        <f t="shared" si="2"/>
        <v/>
      </c>
      <c r="AD36" s="426" t="e">
        <f>'Capacity Plan'!#REF!</f>
        <v>#REF!</v>
      </c>
      <c r="AE36" s="242" t="str">
        <f>'Capacity Plan'!AG36</f>
        <v/>
      </c>
      <c r="AF36" s="248" t="str">
        <f t="shared" si="3"/>
        <v/>
      </c>
      <c r="AG36" s="374" t="str">
        <f t="shared" si="4"/>
        <v/>
      </c>
      <c r="AH36" s="428" t="str">
        <f t="shared" si="14"/>
        <v/>
      </c>
      <c r="AI36" s="242" t="str">
        <f t="shared" si="6"/>
        <v/>
      </c>
      <c r="AJ36" s="377" t="s">
        <v>306</v>
      </c>
      <c r="AK36" s="375" t="str">
        <f t="shared" si="7"/>
        <v/>
      </c>
      <c r="AL36" s="382" t="s">
        <v>306</v>
      </c>
      <c r="AM36" s="472" t="str">
        <f t="shared" si="13"/>
        <v/>
      </c>
      <c r="AN36" s="242" t="str">
        <f t="shared" si="8"/>
        <v/>
      </c>
      <c r="AO36" s="81" t="str">
        <f>IF(D36=0,"",'Capacity Plan'!AO36)</f>
        <v/>
      </c>
      <c r="AP36" s="383" t="str">
        <f t="shared" si="9"/>
        <v/>
      </c>
      <c r="AQ36" s="77" t="str">
        <f t="shared" si="10"/>
        <v/>
      </c>
      <c r="AR36" s="78" t="str">
        <f t="shared" si="11"/>
        <v/>
      </c>
      <c r="AS36" s="78" t="str">
        <f t="shared" si="12"/>
        <v/>
      </c>
      <c r="AT36" s="82"/>
    </row>
    <row r="37" spans="1:47" s="79" customFormat="1" ht="24.75" customHeight="1" x14ac:dyDescent="0.25">
      <c r="A37" s="477">
        <f t="shared" si="0"/>
        <v>30</v>
      </c>
      <c r="B37" s="452">
        <f>IFERROR('Capacity Plan'!B37,"")</f>
        <v>0</v>
      </c>
      <c r="C37" s="232" t="s">
        <v>66</v>
      </c>
      <c r="D37" s="1415">
        <f>IFERROR('Capacity Plan'!D37,"")</f>
        <v>0</v>
      </c>
      <c r="E37" s="1415"/>
      <c r="F37" s="1415"/>
      <c r="G37" s="1416"/>
      <c r="H37" s="465">
        <f>IFERROR('Capacity Plan'!H37,"")</f>
        <v>0</v>
      </c>
      <c r="I37" s="451">
        <f>'Capacity Plan'!I37</f>
        <v>0</v>
      </c>
      <c r="J37" s="451">
        <f>'Capacity Plan'!J37</f>
        <v>0</v>
      </c>
      <c r="K37" s="451">
        <f>'Capacity Plan'!K37</f>
        <v>0</v>
      </c>
      <c r="L37" s="233" t="str">
        <f>IFERROR(IF(D37=0,"",'Process 1 - Actual Run Data'!S$10*M$21),"")</f>
        <v/>
      </c>
      <c r="M37" s="234" t="str">
        <f>IF(D37=0,"",'Capacity Plan'!M37)</f>
        <v/>
      </c>
      <c r="N37" s="235" t="str">
        <f>IFERROR('Capacity Plan'!N37,"")</f>
        <v/>
      </c>
      <c r="O37" s="236">
        <f>'Process 1 - Actual Run Data'!D$19</f>
        <v>0</v>
      </c>
      <c r="P37" s="236">
        <f>'Process 1 - Actual Run Data'!D$20</f>
        <v>0</v>
      </c>
      <c r="Q37" s="236">
        <f>'Process 1 - Actual Run Data'!D$21</f>
        <v>0</v>
      </c>
      <c r="R37" s="236" t="str">
        <f>IF(J37=0,"",'Process 1 - Actual Run Data'!D$22)</f>
        <v/>
      </c>
      <c r="S37" s="236" t="str">
        <f>IF(J37=0,"",'Process 1 - Actual Run Data'!D$23)</f>
        <v/>
      </c>
      <c r="T37" s="237" t="str">
        <f>'Process 17 - Actual Run Data'!U$41</f>
        <v/>
      </c>
      <c r="U37" s="237" t="str">
        <f>IF(D37=0,"",'Process 1 - Actual Run Data'!X$42)</f>
        <v/>
      </c>
      <c r="V37" s="398"/>
      <c r="W37" s="398"/>
      <c r="X37" s="398" t="e">
        <f>IF(1-SUMIF($C$21:$C$50,#REF!,$V$21:$V$50)/#REF!^2=1,"",1-SUMIF($C$21:$C$50,#REF!,$V$21:$V$50)/#REF!^2=1)</f>
        <v>#REF!</v>
      </c>
      <c r="Y37" s="250"/>
      <c r="Z37" s="239" t="str">
        <f t="shared" si="1"/>
        <v/>
      </c>
      <c r="AA37" s="240" t="str">
        <f>IF(D37=0,"",'Capacity Plan'!Z37)</f>
        <v/>
      </c>
      <c r="AB37" s="70" t="s">
        <v>306</v>
      </c>
      <c r="AC37" s="241" t="str">
        <f t="shared" si="2"/>
        <v/>
      </c>
      <c r="AD37" s="426" t="e">
        <f>'Capacity Plan'!#REF!</f>
        <v>#REF!</v>
      </c>
      <c r="AE37" s="242" t="str">
        <f>'Capacity Plan'!AG37</f>
        <v/>
      </c>
      <c r="AF37" s="81" t="str">
        <f t="shared" si="3"/>
        <v/>
      </c>
      <c r="AG37" s="72" t="str">
        <f t="shared" si="4"/>
        <v/>
      </c>
      <c r="AH37" s="428" t="str">
        <f t="shared" si="14"/>
        <v/>
      </c>
      <c r="AI37" s="242" t="str">
        <f t="shared" si="6"/>
        <v/>
      </c>
      <c r="AJ37" s="81" t="s">
        <v>306</v>
      </c>
      <c r="AK37" s="106" t="str">
        <f t="shared" si="7"/>
        <v/>
      </c>
      <c r="AL37" s="244" t="s">
        <v>306</v>
      </c>
      <c r="AM37" s="472" t="str">
        <f t="shared" si="13"/>
        <v/>
      </c>
      <c r="AN37" s="242" t="str">
        <f t="shared" si="8"/>
        <v/>
      </c>
      <c r="AO37" s="81" t="str">
        <f>IF(D37=0,"",'Capacity Plan'!AO37)</f>
        <v/>
      </c>
      <c r="AP37" s="74" t="str">
        <f t="shared" si="9"/>
        <v/>
      </c>
      <c r="AQ37" s="77" t="str">
        <f t="shared" si="10"/>
        <v/>
      </c>
      <c r="AR37" s="78" t="str">
        <f t="shared" si="11"/>
        <v/>
      </c>
      <c r="AS37" s="78" t="str">
        <f t="shared" si="12"/>
        <v/>
      </c>
      <c r="AT37" s="256"/>
      <c r="AU37" s="256"/>
    </row>
    <row r="38" spans="1:47" s="79" customFormat="1" ht="24.75" customHeight="1" x14ac:dyDescent="0.25">
      <c r="A38" s="477">
        <v>1</v>
      </c>
      <c r="B38" s="452">
        <f>IFERROR('Capacity Plan'!B38,"")</f>
        <v>0</v>
      </c>
      <c r="C38" s="232" t="s">
        <v>67</v>
      </c>
      <c r="D38" s="1415">
        <f>IFERROR('Capacity Plan'!D38,"")</f>
        <v>0</v>
      </c>
      <c r="E38" s="1415"/>
      <c r="F38" s="1415"/>
      <c r="G38" s="1416"/>
      <c r="H38" s="465">
        <f>IFERROR('Capacity Plan'!H38,"")</f>
        <v>0</v>
      </c>
      <c r="I38" s="451">
        <f>'Capacity Plan'!I38</f>
        <v>0</v>
      </c>
      <c r="J38" s="451">
        <f>'Capacity Plan'!J38</f>
        <v>0</v>
      </c>
      <c r="K38" s="451">
        <f>'Capacity Plan'!K38</f>
        <v>0</v>
      </c>
      <c r="L38" s="233" t="str">
        <f>IFERROR(IF(D38=0,"",'Process 1 - Actual Run Data'!S$10*M$21),"")</f>
        <v/>
      </c>
      <c r="M38" s="234" t="str">
        <f>IF(D38=0,"",'Capacity Plan'!M38)</f>
        <v/>
      </c>
      <c r="N38" s="235" t="str">
        <f>IFERROR('Capacity Plan'!N38,"")</f>
        <v/>
      </c>
      <c r="O38" s="236">
        <f>'Process 1 - Actual Run Data'!D$19</f>
        <v>0</v>
      </c>
      <c r="P38" s="236">
        <f>'Process 1 - Actual Run Data'!D$20</f>
        <v>0</v>
      </c>
      <c r="Q38" s="236">
        <f>'Process 1 - Actual Run Data'!D$21</f>
        <v>0</v>
      </c>
      <c r="R38" s="236" t="str">
        <f>IF(J38=0,"",'Process 1 - Actual Run Data'!D$22)</f>
        <v/>
      </c>
      <c r="S38" s="236" t="str">
        <f>IF(J38=0,"",'Process 1 - Actual Run Data'!D$23)</f>
        <v/>
      </c>
      <c r="T38" s="237" t="str">
        <f>'Process 18 - Actual Run Data'!U$41</f>
        <v/>
      </c>
      <c r="U38" s="237" t="str">
        <f>IF(D38=0,"",'Process 1 - Actual Run Data'!X$42)</f>
        <v/>
      </c>
      <c r="V38" s="398"/>
      <c r="W38" s="398"/>
      <c r="X38" s="398" t="e">
        <f>IF(1-SUMIF($C$21:$C$50,#REF!,$V$21:$V$50)/#REF!^2=1,"",1-SUMIF($C$21:$C$50,#REF!,$V$21:$V$50)/#REF!^2=1)</f>
        <v>#REF!</v>
      </c>
      <c r="Y38" s="238"/>
      <c r="Z38" s="239" t="str">
        <f t="shared" si="1"/>
        <v/>
      </c>
      <c r="AA38" s="240" t="str">
        <f>IF(D38=0,"",'Capacity Plan'!Z38)</f>
        <v/>
      </c>
      <c r="AB38" s="370" t="s">
        <v>306</v>
      </c>
      <c r="AC38" s="241" t="str">
        <f t="shared" si="2"/>
        <v/>
      </c>
      <c r="AD38" s="426" t="e">
        <f>'Capacity Plan'!#REF!</f>
        <v>#REF!</v>
      </c>
      <c r="AE38" s="242" t="str">
        <f>'Capacity Plan'!AG38</f>
        <v/>
      </c>
      <c r="AF38" s="371" t="str">
        <f t="shared" si="3"/>
        <v/>
      </c>
      <c r="AG38" s="372" t="str">
        <f t="shared" si="4"/>
        <v/>
      </c>
      <c r="AH38" s="428" t="str">
        <f t="shared" si="14"/>
        <v/>
      </c>
      <c r="AI38" s="242" t="str">
        <f t="shared" si="6"/>
        <v/>
      </c>
      <c r="AJ38" s="371" t="s">
        <v>306</v>
      </c>
      <c r="AK38" s="379" t="str">
        <f t="shared" si="7"/>
        <v/>
      </c>
      <c r="AL38" s="244" t="s">
        <v>306</v>
      </c>
      <c r="AM38" s="472" t="str">
        <f t="shared" si="13"/>
        <v/>
      </c>
      <c r="AN38" s="242" t="str">
        <f t="shared" si="8"/>
        <v/>
      </c>
      <c r="AO38" s="81" t="str">
        <f>IF(D38=0,"",'Capacity Plan'!AO38)</f>
        <v/>
      </c>
      <c r="AP38" s="383" t="str">
        <f t="shared" si="9"/>
        <v/>
      </c>
      <c r="AQ38" s="77" t="str">
        <f t="shared" si="10"/>
        <v/>
      </c>
      <c r="AR38" s="78" t="str">
        <f t="shared" si="11"/>
        <v/>
      </c>
      <c r="AS38" s="78" t="str">
        <f t="shared" si="12"/>
        <v/>
      </c>
      <c r="AT38" s="82"/>
      <c r="AU38" s="82"/>
    </row>
    <row r="39" spans="1:47" s="79" customFormat="1" ht="24.75" customHeight="1" x14ac:dyDescent="0.25">
      <c r="A39" s="477">
        <v>1</v>
      </c>
      <c r="B39" s="452">
        <f>IFERROR('Capacity Plan'!B39,"")</f>
        <v>0</v>
      </c>
      <c r="C39" s="232" t="s">
        <v>68</v>
      </c>
      <c r="D39" s="1415">
        <f>IFERROR('Capacity Plan'!D39,"")</f>
        <v>0</v>
      </c>
      <c r="E39" s="1415"/>
      <c r="F39" s="1415"/>
      <c r="G39" s="1416"/>
      <c r="H39" s="465">
        <f>IFERROR('Capacity Plan'!H39,"")</f>
        <v>0</v>
      </c>
      <c r="I39" s="451">
        <f>'Capacity Plan'!I39</f>
        <v>0</v>
      </c>
      <c r="J39" s="451">
        <f>'Capacity Plan'!J39</f>
        <v>0</v>
      </c>
      <c r="K39" s="451">
        <f>'Capacity Plan'!K39</f>
        <v>0</v>
      </c>
      <c r="L39" s="233" t="str">
        <f>IFERROR(IF(D39=0,"",'Process 1 - Actual Run Data'!S$10*M$21),"")</f>
        <v/>
      </c>
      <c r="M39" s="234" t="str">
        <f>IF(D39=0,"",'Capacity Plan'!M39)</f>
        <v/>
      </c>
      <c r="N39" s="235" t="str">
        <f>IFERROR('Capacity Plan'!N39,"")</f>
        <v/>
      </c>
      <c r="O39" s="236">
        <f>'Process 1 - Actual Run Data'!D$19</f>
        <v>0</v>
      </c>
      <c r="P39" s="236">
        <f>'Process 1 - Actual Run Data'!D$20</f>
        <v>0</v>
      </c>
      <c r="Q39" s="236">
        <f>'Process 1 - Actual Run Data'!D$21</f>
        <v>0</v>
      </c>
      <c r="R39" s="236" t="str">
        <f>IF(J39=0,"",'Process 1 - Actual Run Data'!D$22)</f>
        <v/>
      </c>
      <c r="S39" s="236" t="str">
        <f>IF(J39=0,"",'Process 1 - Actual Run Data'!D$23)</f>
        <v/>
      </c>
      <c r="T39" s="237" t="str">
        <f>'Process 19 - Actual Run Data'!U$41</f>
        <v/>
      </c>
      <c r="U39" s="237" t="str">
        <f>IF(D39=0,"",'Process 1 - Actual Run Data'!X$42)</f>
        <v/>
      </c>
      <c r="V39" s="398"/>
      <c r="W39" s="398"/>
      <c r="X39" s="398" t="e">
        <f>IF(1-SUMIF($C$21:$C$50,#REF!,$V$21:$V$50)/#REF!^2=1,"",1-SUMIF($C$21:$C$50,#REF!,$V$21:$V$50)/#REF!^2=1)</f>
        <v>#REF!</v>
      </c>
      <c r="Y39" s="368"/>
      <c r="Z39" s="239" t="str">
        <f t="shared" si="1"/>
        <v/>
      </c>
      <c r="AA39" s="240" t="str">
        <f>IF(D39=0,"",'Capacity Plan'!Z39)</f>
        <v/>
      </c>
      <c r="AB39" s="247" t="s">
        <v>306</v>
      </c>
      <c r="AC39" s="241" t="str">
        <f t="shared" si="2"/>
        <v/>
      </c>
      <c r="AD39" s="426" t="e">
        <f>'Capacity Plan'!#REF!</f>
        <v>#REF!</v>
      </c>
      <c r="AE39" s="242" t="str">
        <f>'Capacity Plan'!AG39</f>
        <v/>
      </c>
      <c r="AF39" s="377" t="str">
        <f t="shared" si="3"/>
        <v/>
      </c>
      <c r="AG39" s="385" t="str">
        <f t="shared" si="4"/>
        <v/>
      </c>
      <c r="AH39" s="428" t="str">
        <f t="shared" si="14"/>
        <v/>
      </c>
      <c r="AI39" s="242" t="str">
        <f t="shared" si="6"/>
        <v/>
      </c>
      <c r="AJ39" s="371" t="s">
        <v>306</v>
      </c>
      <c r="AK39" s="379" t="str">
        <f t="shared" si="7"/>
        <v/>
      </c>
      <c r="AL39" s="380" t="s">
        <v>306</v>
      </c>
      <c r="AM39" s="472" t="str">
        <f t="shared" si="13"/>
        <v/>
      </c>
      <c r="AN39" s="242" t="str">
        <f t="shared" si="8"/>
        <v/>
      </c>
      <c r="AO39" s="81" t="str">
        <f>IF(D39=0,"",'Capacity Plan'!AO39)</f>
        <v/>
      </c>
      <c r="AP39" s="378" t="str">
        <f t="shared" si="9"/>
        <v/>
      </c>
      <c r="AQ39" s="77" t="str">
        <f t="shared" si="10"/>
        <v/>
      </c>
      <c r="AR39" s="78" t="str">
        <f t="shared" si="11"/>
        <v/>
      </c>
      <c r="AS39" s="78" t="str">
        <f t="shared" si="12"/>
        <v/>
      </c>
      <c r="AT39" s="5"/>
      <c r="AU39" s="5"/>
    </row>
    <row r="40" spans="1:47" s="79" customFormat="1" ht="24.75" customHeight="1" x14ac:dyDescent="0.25">
      <c r="A40" s="477">
        <v>1</v>
      </c>
      <c r="B40" s="452">
        <f>IFERROR('Capacity Plan'!B40,"")</f>
        <v>0</v>
      </c>
      <c r="C40" s="232" t="s">
        <v>69</v>
      </c>
      <c r="D40" s="1415">
        <f>IFERROR('Capacity Plan'!D40,"")</f>
        <v>0</v>
      </c>
      <c r="E40" s="1415"/>
      <c r="F40" s="1415"/>
      <c r="G40" s="1416"/>
      <c r="H40" s="465">
        <f>IFERROR('Capacity Plan'!H40,"")</f>
        <v>0</v>
      </c>
      <c r="I40" s="451">
        <f>'Capacity Plan'!I40</f>
        <v>0</v>
      </c>
      <c r="J40" s="451">
        <f>'Capacity Plan'!J40</f>
        <v>0</v>
      </c>
      <c r="K40" s="451">
        <f>'Capacity Plan'!K40</f>
        <v>0</v>
      </c>
      <c r="L40" s="233" t="str">
        <f>IFERROR(IF(D40=0,"",'Process 1 - Actual Run Data'!S$10*M$21),"")</f>
        <v/>
      </c>
      <c r="M40" s="234" t="str">
        <f>IF(D40=0,"",'Capacity Plan'!M40)</f>
        <v/>
      </c>
      <c r="N40" s="235" t="str">
        <f>IFERROR('Capacity Plan'!N40,"")</f>
        <v/>
      </c>
      <c r="O40" s="236">
        <f>'Process 1 - Actual Run Data'!D$19</f>
        <v>0</v>
      </c>
      <c r="P40" s="236">
        <f>'Process 1 - Actual Run Data'!D$20</f>
        <v>0</v>
      </c>
      <c r="Q40" s="236">
        <f>'Process 1 - Actual Run Data'!D$21</f>
        <v>0</v>
      </c>
      <c r="R40" s="236" t="str">
        <f>IF(J40=0,"",'Process 1 - Actual Run Data'!D$22)</f>
        <v/>
      </c>
      <c r="S40" s="236" t="str">
        <f>IF(J40=0,"",'Process 1 - Actual Run Data'!D$23)</f>
        <v/>
      </c>
      <c r="T40" s="237" t="str">
        <f>'Process 20 - Actual Run Data'!U$41</f>
        <v/>
      </c>
      <c r="U40" s="237" t="str">
        <f>IF(D40=0,"",'Process 1 - Actual Run Data'!X$42)</f>
        <v/>
      </c>
      <c r="V40" s="398"/>
      <c r="W40" s="398"/>
      <c r="X40" s="398" t="e">
        <f>IF(1-SUMIF($C$21:$C$50,#REF!,$V$21:$V$50)/#REF!^2=1,"",1-SUMIF($C$21:$C$50,#REF!,$V$21:$V$50)/#REF!^2=1)</f>
        <v>#REF!</v>
      </c>
      <c r="Y40" s="368"/>
      <c r="Z40" s="239" t="str">
        <f t="shared" si="1"/>
        <v/>
      </c>
      <c r="AA40" s="240" t="str">
        <f>IF(D40=0,"",'Capacity Plan'!Z40)</f>
        <v/>
      </c>
      <c r="AB40" s="247" t="s">
        <v>306</v>
      </c>
      <c r="AC40" s="241" t="str">
        <f t="shared" si="2"/>
        <v/>
      </c>
      <c r="AD40" s="426" t="e">
        <f>'Capacity Plan'!#REF!</f>
        <v>#REF!</v>
      </c>
      <c r="AE40" s="242" t="str">
        <f>'Capacity Plan'!AG40</f>
        <v/>
      </c>
      <c r="AF40" s="81" t="str">
        <f t="shared" si="3"/>
        <v/>
      </c>
      <c r="AG40" s="72" t="str">
        <f t="shared" si="4"/>
        <v/>
      </c>
      <c r="AH40" s="428" t="str">
        <f t="shared" si="14"/>
        <v/>
      </c>
      <c r="AI40" s="242" t="str">
        <f t="shared" si="6"/>
        <v/>
      </c>
      <c r="AJ40" s="81" t="s">
        <v>306</v>
      </c>
      <c r="AK40" s="379" t="str">
        <f t="shared" si="7"/>
        <v/>
      </c>
      <c r="AL40" s="380" t="s">
        <v>306</v>
      </c>
      <c r="AM40" s="472" t="str">
        <f t="shared" si="13"/>
        <v/>
      </c>
      <c r="AN40" s="242" t="str">
        <f t="shared" si="8"/>
        <v/>
      </c>
      <c r="AO40" s="81" t="str">
        <f>IF(D40=0,"",'Capacity Plan'!AO40)</f>
        <v/>
      </c>
      <c r="AP40" s="378" t="str">
        <f t="shared" si="9"/>
        <v/>
      </c>
      <c r="AQ40" s="77" t="str">
        <f t="shared" si="10"/>
        <v/>
      </c>
      <c r="AR40" s="78" t="str">
        <f t="shared" si="11"/>
        <v/>
      </c>
      <c r="AS40" s="78" t="str">
        <f t="shared" si="12"/>
        <v/>
      </c>
      <c r="AT40" s="82"/>
      <c r="AU40" s="82"/>
    </row>
    <row r="41" spans="1:47" s="79" customFormat="1" ht="24.75" customHeight="1" thickBot="1" x14ac:dyDescent="0.3">
      <c r="A41" s="477">
        <f t="shared" si="0"/>
        <v>30</v>
      </c>
      <c r="B41" s="452">
        <f>IFERROR('Capacity Plan'!B41,"")</f>
        <v>0</v>
      </c>
      <c r="C41" s="232" t="s">
        <v>70</v>
      </c>
      <c r="D41" s="1415">
        <f>IFERROR('Capacity Plan'!D41,"")</f>
        <v>0</v>
      </c>
      <c r="E41" s="1415"/>
      <c r="F41" s="1415"/>
      <c r="G41" s="1416"/>
      <c r="H41" s="465">
        <f>IFERROR('Capacity Plan'!H41,"")</f>
        <v>0</v>
      </c>
      <c r="I41" s="451">
        <f>'Capacity Plan'!I41</f>
        <v>0</v>
      </c>
      <c r="J41" s="451">
        <f>'Capacity Plan'!J41</f>
        <v>0</v>
      </c>
      <c r="K41" s="451">
        <f>'Capacity Plan'!K41</f>
        <v>0</v>
      </c>
      <c r="L41" s="233" t="str">
        <f>IFERROR(IF(D41=0,"",'Process 1 - Actual Run Data'!S$10*M$21),"")</f>
        <v/>
      </c>
      <c r="M41" s="234" t="str">
        <f>IF(D41=0,"",'Capacity Plan'!M41)</f>
        <v/>
      </c>
      <c r="N41" s="235" t="str">
        <f>IFERROR('Capacity Plan'!N41,"")</f>
        <v/>
      </c>
      <c r="O41" s="236">
        <f>'Process 1 - Actual Run Data'!D$19</f>
        <v>0</v>
      </c>
      <c r="P41" s="236">
        <f>'Process 1 - Actual Run Data'!D$20</f>
        <v>0</v>
      </c>
      <c r="Q41" s="236">
        <f>'Process 1 - Actual Run Data'!D$21</f>
        <v>0</v>
      </c>
      <c r="R41" s="236" t="str">
        <f>IF(J41=0,"",'Process 1 - Actual Run Data'!D$22)</f>
        <v/>
      </c>
      <c r="S41" s="236" t="str">
        <f>IF(J41=0,"",'Process 1 - Actual Run Data'!D$23)</f>
        <v/>
      </c>
      <c r="T41" s="237" t="str">
        <f>'Process 21 - Actual Run Data'!U$41</f>
        <v/>
      </c>
      <c r="U41" s="237" t="str">
        <f>IF(D41=0,"",'Process 1 - Actual Run Data'!X$42)</f>
        <v/>
      </c>
      <c r="V41" s="398"/>
      <c r="W41" s="398"/>
      <c r="X41" s="398" t="e">
        <f>IF(1-SUMIF($C$21:$C$50,#REF!,$V$21:$V$50)/#REF!^2=1,"",1-SUMIF($C$21:$C$50,#REF!,$V$21:$V$50)/#REF!^2=1)</f>
        <v>#REF!</v>
      </c>
      <c r="Y41" s="250"/>
      <c r="Z41" s="239" t="str">
        <f t="shared" si="1"/>
        <v/>
      </c>
      <c r="AA41" s="240" t="str">
        <f>IF(D41=0,"",'Capacity Plan'!Z41)</f>
        <v/>
      </c>
      <c r="AB41" s="70" t="s">
        <v>306</v>
      </c>
      <c r="AC41" s="241" t="str">
        <f t="shared" si="2"/>
        <v/>
      </c>
      <c r="AD41" s="426" t="e">
        <f>'Capacity Plan'!#REF!</f>
        <v>#REF!</v>
      </c>
      <c r="AE41" s="242" t="str">
        <f>'Capacity Plan'!AG41</f>
        <v/>
      </c>
      <c r="AF41" s="371" t="str">
        <f t="shared" si="3"/>
        <v/>
      </c>
      <c r="AG41" s="372" t="str">
        <f t="shared" si="4"/>
        <v/>
      </c>
      <c r="AH41" s="428" t="str">
        <f t="shared" si="14"/>
        <v/>
      </c>
      <c r="AI41" s="242" t="str">
        <f t="shared" si="6"/>
        <v/>
      </c>
      <c r="AJ41" s="81" t="s">
        <v>306</v>
      </c>
      <c r="AK41" s="106" t="str">
        <f t="shared" si="7"/>
        <v/>
      </c>
      <c r="AL41" s="244" t="s">
        <v>306</v>
      </c>
      <c r="AM41" s="472" t="str">
        <f t="shared" si="13"/>
        <v/>
      </c>
      <c r="AN41" s="242" t="str">
        <f t="shared" si="8"/>
        <v/>
      </c>
      <c r="AO41" s="81" t="str">
        <f>IF(D41=0,"",'Capacity Plan'!AO41)</f>
        <v/>
      </c>
      <c r="AP41" s="74" t="str">
        <f t="shared" si="9"/>
        <v/>
      </c>
      <c r="AQ41" s="77" t="str">
        <f t="shared" si="10"/>
        <v/>
      </c>
      <c r="AR41" s="78" t="str">
        <f t="shared" si="11"/>
        <v/>
      </c>
      <c r="AS41" s="78" t="str">
        <f t="shared" si="12"/>
        <v/>
      </c>
      <c r="AT41" s="82"/>
      <c r="AU41" s="82"/>
    </row>
    <row r="42" spans="1:47" s="79" customFormat="1" ht="24.75" customHeight="1" x14ac:dyDescent="0.25">
      <c r="A42" s="477">
        <f t="shared" si="0"/>
        <v>30</v>
      </c>
      <c r="B42" s="452">
        <f>IFERROR('Capacity Plan'!B42,"")</f>
        <v>0</v>
      </c>
      <c r="C42" s="232" t="s">
        <v>71</v>
      </c>
      <c r="D42" s="1415">
        <f>IFERROR('Capacity Plan'!D42,"")</f>
        <v>0</v>
      </c>
      <c r="E42" s="1415"/>
      <c r="F42" s="1415"/>
      <c r="G42" s="1416"/>
      <c r="H42" s="465">
        <f>IFERROR('Capacity Plan'!H42,"")</f>
        <v>0</v>
      </c>
      <c r="I42" s="451">
        <f>'Capacity Plan'!I42</f>
        <v>0</v>
      </c>
      <c r="J42" s="451">
        <f>'Capacity Plan'!J42</f>
        <v>0</v>
      </c>
      <c r="K42" s="451">
        <f>'Capacity Plan'!K42</f>
        <v>0</v>
      </c>
      <c r="L42" s="233" t="str">
        <f>IFERROR(IF(D42=0,"",'Process 1 - Actual Run Data'!S$10*M$21),"")</f>
        <v/>
      </c>
      <c r="M42" s="234" t="str">
        <f>IF(D42=0,"",'Capacity Plan'!M42)</f>
        <v/>
      </c>
      <c r="N42" s="235" t="str">
        <f>IFERROR('Capacity Plan'!N42,"")</f>
        <v/>
      </c>
      <c r="O42" s="236">
        <f>'Process 1 - Actual Run Data'!D$19</f>
        <v>0</v>
      </c>
      <c r="P42" s="236">
        <f>'Process 1 - Actual Run Data'!D$20</f>
        <v>0</v>
      </c>
      <c r="Q42" s="236">
        <f>'Process 1 - Actual Run Data'!D$21</f>
        <v>0</v>
      </c>
      <c r="R42" s="236" t="str">
        <f>IF(J42=0,"",'Process 1 - Actual Run Data'!D$22)</f>
        <v/>
      </c>
      <c r="S42" s="236" t="str">
        <f>IF(J42=0,"",'Process 1 - Actual Run Data'!D$23)</f>
        <v/>
      </c>
      <c r="T42" s="237" t="str">
        <f>'Process 22 - Actual Run Data'!U$41</f>
        <v/>
      </c>
      <c r="U42" s="237" t="str">
        <f>IF(D42=0,"",'Process 1 - Actual Run Data'!X$42)</f>
        <v/>
      </c>
      <c r="V42" s="398"/>
      <c r="W42" s="398"/>
      <c r="X42" s="398" t="e">
        <f>IF(1-SUMIF($C$21:$C$50,#REF!,$V$21:$V$50)/#REF!^2=1,"",1-SUMIF($C$21:$C$50,#REF!,$V$21:$V$50)/#REF!^2=1)</f>
        <v>#REF!</v>
      </c>
      <c r="Y42" s="238"/>
      <c r="Z42" s="239" t="str">
        <f t="shared" si="1"/>
        <v/>
      </c>
      <c r="AA42" s="240" t="str">
        <f>IF(D42=0,"",'Capacity Plan'!Z42)</f>
        <v/>
      </c>
      <c r="AB42" s="370" t="s">
        <v>306</v>
      </c>
      <c r="AC42" s="241" t="str">
        <f t="shared" si="2"/>
        <v/>
      </c>
      <c r="AD42" s="426" t="e">
        <f>'Capacity Plan'!#REF!</f>
        <v>#REF!</v>
      </c>
      <c r="AE42" s="242" t="str">
        <f>'Capacity Plan'!AG42</f>
        <v/>
      </c>
      <c r="AF42" s="377" t="str">
        <f t="shared" si="3"/>
        <v/>
      </c>
      <c r="AG42" s="385" t="str">
        <f t="shared" si="4"/>
        <v/>
      </c>
      <c r="AH42" s="428" t="str">
        <f t="shared" si="14"/>
        <v/>
      </c>
      <c r="AI42" s="242" t="str">
        <f t="shared" si="6"/>
        <v/>
      </c>
      <c r="AJ42" s="371" t="s">
        <v>306</v>
      </c>
      <c r="AK42" s="379" t="str">
        <f t="shared" si="7"/>
        <v/>
      </c>
      <c r="AL42" s="380" t="s">
        <v>306</v>
      </c>
      <c r="AM42" s="472" t="str">
        <f t="shared" si="13"/>
        <v/>
      </c>
      <c r="AN42" s="242" t="str">
        <f t="shared" si="8"/>
        <v/>
      </c>
      <c r="AO42" s="81" t="str">
        <f>IF(D42=0,"",'Capacity Plan'!AO42)</f>
        <v/>
      </c>
      <c r="AP42" s="381" t="str">
        <f t="shared" si="9"/>
        <v/>
      </c>
      <c r="AQ42" s="77" t="str">
        <f t="shared" si="10"/>
        <v/>
      </c>
      <c r="AR42" s="78" t="str">
        <f t="shared" si="11"/>
        <v/>
      </c>
      <c r="AS42" s="78" t="str">
        <f t="shared" si="12"/>
        <v/>
      </c>
      <c r="AT42" s="387"/>
    </row>
    <row r="43" spans="1:47" s="79" customFormat="1" ht="24.75" customHeight="1" thickBot="1" x14ac:dyDescent="0.3">
      <c r="A43" s="477">
        <f t="shared" si="0"/>
        <v>30</v>
      </c>
      <c r="B43" s="452">
        <f>IFERROR('Capacity Plan'!B43,"")</f>
        <v>0</v>
      </c>
      <c r="C43" s="232" t="s">
        <v>72</v>
      </c>
      <c r="D43" s="1415">
        <f>IFERROR('Capacity Plan'!D43,"")</f>
        <v>0</v>
      </c>
      <c r="E43" s="1415"/>
      <c r="F43" s="1415"/>
      <c r="G43" s="1416"/>
      <c r="H43" s="465">
        <f>IFERROR('Capacity Plan'!H43,"")</f>
        <v>0</v>
      </c>
      <c r="I43" s="451">
        <f>'Capacity Plan'!I43</f>
        <v>0</v>
      </c>
      <c r="J43" s="451">
        <f>'Capacity Plan'!J43</f>
        <v>0</v>
      </c>
      <c r="K43" s="451">
        <f>'Capacity Plan'!K43</f>
        <v>0</v>
      </c>
      <c r="L43" s="233" t="str">
        <f>IFERROR(IF(D43=0,"",'Process 1 - Actual Run Data'!S$10*M$21),"")</f>
        <v/>
      </c>
      <c r="M43" s="234" t="str">
        <f>IF(D43=0,"",'Capacity Plan'!M43)</f>
        <v/>
      </c>
      <c r="N43" s="235" t="str">
        <f>IFERROR('Capacity Plan'!N43,"")</f>
        <v/>
      </c>
      <c r="O43" s="236">
        <f>'Process 1 - Actual Run Data'!D$19</f>
        <v>0</v>
      </c>
      <c r="P43" s="236">
        <f>'Process 1 - Actual Run Data'!D$20</f>
        <v>0</v>
      </c>
      <c r="Q43" s="236">
        <f>'Process 1 - Actual Run Data'!D$21</f>
        <v>0</v>
      </c>
      <c r="R43" s="236" t="str">
        <f>IF(J43=0,"",'Process 1 - Actual Run Data'!D$22)</f>
        <v/>
      </c>
      <c r="S43" s="236" t="str">
        <f>IF(J43=0,"",'Process 1 - Actual Run Data'!D$23)</f>
        <v/>
      </c>
      <c r="T43" s="237" t="str">
        <f>'Process 23 - Actual Run Data'!U$41</f>
        <v/>
      </c>
      <c r="U43" s="237" t="str">
        <f>IF(D43=0,"",'Process 1 - Actual Run Data'!X$42)</f>
        <v/>
      </c>
      <c r="V43" s="398"/>
      <c r="W43" s="398"/>
      <c r="X43" s="398" t="e">
        <f>IF(1-SUMIF($C$21:$C$50,#REF!,$V$21:$V$50)/#REF!^2=1,"",1-SUMIF($C$21:$C$50,#REF!,$V$21:$V$50)/#REF!^2=1)</f>
        <v>#REF!</v>
      </c>
      <c r="Y43" s="246"/>
      <c r="Z43" s="239" t="str">
        <f t="shared" si="1"/>
        <v/>
      </c>
      <c r="AA43" s="240" t="str">
        <f>IF(D43=0,"",'Capacity Plan'!Z43)</f>
        <v/>
      </c>
      <c r="AB43" s="370" t="s">
        <v>306</v>
      </c>
      <c r="AC43" s="241" t="str">
        <f t="shared" si="2"/>
        <v/>
      </c>
      <c r="AD43" s="426" t="e">
        <f>'Capacity Plan'!#REF!</f>
        <v>#REF!</v>
      </c>
      <c r="AE43" s="242" t="str">
        <f>'Capacity Plan'!AG43</f>
        <v/>
      </c>
      <c r="AF43" s="252" t="str">
        <f t="shared" si="3"/>
        <v/>
      </c>
      <c r="AG43" s="72" t="str">
        <f t="shared" si="4"/>
        <v/>
      </c>
      <c r="AH43" s="428" t="str">
        <f t="shared" si="14"/>
        <v/>
      </c>
      <c r="AI43" s="242" t="str">
        <f t="shared" si="6"/>
        <v/>
      </c>
      <c r="AJ43" s="81" t="s">
        <v>306</v>
      </c>
      <c r="AK43" s="106" t="str">
        <f t="shared" si="7"/>
        <v/>
      </c>
      <c r="AL43" s="244" t="s">
        <v>306</v>
      </c>
      <c r="AM43" s="472" t="str">
        <f t="shared" si="13"/>
        <v/>
      </c>
      <c r="AN43" s="242" t="str">
        <f t="shared" si="8"/>
        <v/>
      </c>
      <c r="AO43" s="81" t="str">
        <f>IF(D43=0,"",'Capacity Plan'!AO43)</f>
        <v/>
      </c>
      <c r="AP43" s="74" t="str">
        <f t="shared" si="9"/>
        <v/>
      </c>
      <c r="AQ43" s="77" t="str">
        <f t="shared" si="10"/>
        <v/>
      </c>
      <c r="AR43" s="78" t="str">
        <f t="shared" si="11"/>
        <v/>
      </c>
      <c r="AS43" s="78" t="str">
        <f t="shared" si="12"/>
        <v/>
      </c>
      <c r="AT43" s="82"/>
      <c r="AU43" s="82"/>
    </row>
    <row r="44" spans="1:47" s="79" customFormat="1" ht="24.75" customHeight="1" x14ac:dyDescent="0.25">
      <c r="A44" s="477">
        <f t="shared" si="0"/>
        <v>30</v>
      </c>
      <c r="B44" s="452">
        <f>IFERROR('Capacity Plan'!B44,"")</f>
        <v>0</v>
      </c>
      <c r="C44" s="232" t="s">
        <v>73</v>
      </c>
      <c r="D44" s="1415">
        <f>IFERROR('Capacity Plan'!D44,"")</f>
        <v>0</v>
      </c>
      <c r="E44" s="1415"/>
      <c r="F44" s="1415"/>
      <c r="G44" s="1416"/>
      <c r="H44" s="465">
        <f>IFERROR('Capacity Plan'!H44,"")</f>
        <v>0</v>
      </c>
      <c r="I44" s="451">
        <f>'Capacity Plan'!I44</f>
        <v>0</v>
      </c>
      <c r="J44" s="451">
        <f>'Capacity Plan'!J44</f>
        <v>0</v>
      </c>
      <c r="K44" s="451">
        <f>'Capacity Plan'!K44</f>
        <v>0</v>
      </c>
      <c r="L44" s="233" t="str">
        <f>IFERROR(IF(D44=0,"",'Process 1 - Actual Run Data'!S$10*M$21),"")</f>
        <v/>
      </c>
      <c r="M44" s="234" t="str">
        <f>IF(D44=0,"",'Capacity Plan'!M44)</f>
        <v/>
      </c>
      <c r="N44" s="235" t="str">
        <f>IFERROR('Capacity Plan'!N44,"")</f>
        <v/>
      </c>
      <c r="O44" s="236">
        <f>'Process 1 - Actual Run Data'!D$19</f>
        <v>0</v>
      </c>
      <c r="P44" s="236">
        <f>'Process 1 - Actual Run Data'!D$20</f>
        <v>0</v>
      </c>
      <c r="Q44" s="236">
        <f>'Process 1 - Actual Run Data'!D$21</f>
        <v>0</v>
      </c>
      <c r="R44" s="236" t="str">
        <f>IF(J44=0,"",'Process 1 - Actual Run Data'!D$22)</f>
        <v/>
      </c>
      <c r="S44" s="236" t="str">
        <f>IF(J44=0,"",'Process 1 - Actual Run Data'!D$23)</f>
        <v/>
      </c>
      <c r="T44" s="237" t="str">
        <f>'Process 24 - Actual Run Data'!U$41</f>
        <v/>
      </c>
      <c r="U44" s="237" t="str">
        <f>IF(D44=0,"",'Process 1 - Actual Run Data'!X$42)</f>
        <v/>
      </c>
      <c r="V44" s="398"/>
      <c r="W44" s="398"/>
      <c r="X44" s="398" t="e">
        <f>IF(1-SUMIF($C$21:$C$50,#REF!,$V$21:$V$50)/#REF!^2=1,"",1-SUMIF($C$21:$C$50,#REF!,$V$21:$V$50)/#REF!^2=1)</f>
        <v>#REF!</v>
      </c>
      <c r="Y44" s="373"/>
      <c r="Z44" s="239" t="str">
        <f t="shared" si="1"/>
        <v/>
      </c>
      <c r="AA44" s="240" t="str">
        <f>IF(D44=0,"",'Capacity Plan'!Z44)</f>
        <v/>
      </c>
      <c r="AB44" s="370" t="s">
        <v>306</v>
      </c>
      <c r="AC44" s="241" t="str">
        <f t="shared" si="2"/>
        <v/>
      </c>
      <c r="AD44" s="426" t="e">
        <f>'Capacity Plan'!#REF!</f>
        <v>#REF!</v>
      </c>
      <c r="AE44" s="242" t="str">
        <f>'Capacity Plan'!AG44</f>
        <v/>
      </c>
      <c r="AF44" s="371" t="str">
        <f t="shared" si="3"/>
        <v/>
      </c>
      <c r="AG44" s="372" t="str">
        <f t="shared" si="4"/>
        <v/>
      </c>
      <c r="AH44" s="428" t="str">
        <f t="shared" si="14"/>
        <v/>
      </c>
      <c r="AI44" s="242" t="str">
        <f t="shared" si="6"/>
        <v/>
      </c>
      <c r="AJ44" s="371" t="s">
        <v>306</v>
      </c>
      <c r="AK44" s="379" t="str">
        <f t="shared" si="7"/>
        <v/>
      </c>
      <c r="AL44" s="380" t="s">
        <v>306</v>
      </c>
      <c r="AM44" s="472" t="str">
        <f t="shared" si="13"/>
        <v/>
      </c>
      <c r="AN44" s="242" t="str">
        <f t="shared" si="8"/>
        <v/>
      </c>
      <c r="AO44" s="81" t="str">
        <f>IF(D44=0,"",'Capacity Plan'!AO44)</f>
        <v/>
      </c>
      <c r="AP44" s="381" t="str">
        <f t="shared" si="9"/>
        <v/>
      </c>
      <c r="AQ44" s="77" t="str">
        <f t="shared" si="10"/>
        <v/>
      </c>
      <c r="AR44" s="78" t="str">
        <f t="shared" si="11"/>
        <v/>
      </c>
      <c r="AS44" s="78" t="str">
        <f t="shared" si="12"/>
        <v/>
      </c>
      <c r="AT44" s="82"/>
      <c r="AU44" s="82"/>
    </row>
    <row r="45" spans="1:47" s="79" customFormat="1" ht="24.75" customHeight="1" x14ac:dyDescent="0.25">
      <c r="A45" s="477">
        <f t="shared" si="0"/>
        <v>30</v>
      </c>
      <c r="B45" s="452">
        <f>IFERROR('Capacity Plan'!B45,"")</f>
        <v>0</v>
      </c>
      <c r="C45" s="232" t="s">
        <v>74</v>
      </c>
      <c r="D45" s="1415">
        <f>IFERROR('Capacity Plan'!D45,"")</f>
        <v>0</v>
      </c>
      <c r="E45" s="1415"/>
      <c r="F45" s="1415"/>
      <c r="G45" s="1416"/>
      <c r="H45" s="465">
        <f>IFERROR('Capacity Plan'!H45,"")</f>
        <v>0</v>
      </c>
      <c r="I45" s="451">
        <f>'Capacity Plan'!I45</f>
        <v>0</v>
      </c>
      <c r="J45" s="451">
        <f>'Capacity Plan'!J45</f>
        <v>0</v>
      </c>
      <c r="K45" s="451">
        <f>'Capacity Plan'!K45</f>
        <v>0</v>
      </c>
      <c r="L45" s="233" t="str">
        <f>IFERROR(IF(D45=0,"",'Process 1 - Actual Run Data'!S$10*M$21),"")</f>
        <v/>
      </c>
      <c r="M45" s="234" t="str">
        <f>IF(D45=0,"",'Capacity Plan'!M45)</f>
        <v/>
      </c>
      <c r="N45" s="235" t="str">
        <f>IFERROR('Capacity Plan'!N45,"")</f>
        <v/>
      </c>
      <c r="O45" s="236">
        <f>'Process 1 - Actual Run Data'!D$19</f>
        <v>0</v>
      </c>
      <c r="P45" s="236">
        <f>'Process 1 - Actual Run Data'!D$20</f>
        <v>0</v>
      </c>
      <c r="Q45" s="236">
        <f>'Process 1 - Actual Run Data'!D$21</f>
        <v>0</v>
      </c>
      <c r="R45" s="236" t="str">
        <f>IF(J45=0,"",'Process 1 - Actual Run Data'!D$22)</f>
        <v/>
      </c>
      <c r="S45" s="236" t="str">
        <f>IF(J45=0,"",'Process 1 - Actual Run Data'!D$23)</f>
        <v/>
      </c>
      <c r="T45" s="237" t="str">
        <f>'Process 25 - Actual Run Data'!U$41</f>
        <v/>
      </c>
      <c r="U45" s="237" t="str">
        <f>IF(D45=0,"",'Process 1 - Actual Run Data'!X$42)</f>
        <v/>
      </c>
      <c r="V45" s="398"/>
      <c r="W45" s="398"/>
      <c r="X45" s="398" t="e">
        <f>IF(1-SUMIF($C$21:$C$50,#REF!,$V$21:$V$50)/#REF!^2=1,"",1-SUMIF($C$21:$C$50,#REF!,$V$21:$V$50)/#REF!^2=1)</f>
        <v>#REF!</v>
      </c>
      <c r="Y45" s="246"/>
      <c r="Z45" s="239" t="str">
        <f t="shared" si="1"/>
        <v/>
      </c>
      <c r="AA45" s="240" t="str">
        <f>IF(D45=0,"",'Capacity Plan'!Z45)</f>
        <v/>
      </c>
      <c r="AB45" s="384" t="s">
        <v>306</v>
      </c>
      <c r="AC45" s="241" t="str">
        <f t="shared" si="2"/>
        <v/>
      </c>
      <c r="AD45" s="426" t="e">
        <f>'Capacity Plan'!#REF!</f>
        <v>#REF!</v>
      </c>
      <c r="AE45" s="242" t="str">
        <f>'Capacity Plan'!AG45</f>
        <v/>
      </c>
      <c r="AF45" s="371" t="str">
        <f t="shared" si="3"/>
        <v/>
      </c>
      <c r="AG45" s="372" t="str">
        <f t="shared" si="4"/>
        <v/>
      </c>
      <c r="AH45" s="428" t="str">
        <f t="shared" si="14"/>
        <v/>
      </c>
      <c r="AI45" s="242" t="str">
        <f t="shared" si="6"/>
        <v/>
      </c>
      <c r="AJ45" s="371" t="s">
        <v>306</v>
      </c>
      <c r="AK45" s="379" t="str">
        <f t="shared" si="7"/>
        <v/>
      </c>
      <c r="AL45" s="380" t="s">
        <v>306</v>
      </c>
      <c r="AM45" s="472" t="str">
        <f t="shared" si="13"/>
        <v/>
      </c>
      <c r="AN45" s="242" t="str">
        <f t="shared" si="8"/>
        <v/>
      </c>
      <c r="AO45" s="81" t="str">
        <f>IF(D45=0,"",'Capacity Plan'!AO45)</f>
        <v/>
      </c>
      <c r="AP45" s="383" t="str">
        <f t="shared" si="9"/>
        <v/>
      </c>
      <c r="AQ45" s="77" t="str">
        <f t="shared" si="10"/>
        <v/>
      </c>
      <c r="AR45" s="78" t="str">
        <f t="shared" si="11"/>
        <v/>
      </c>
      <c r="AS45" s="390" t="str">
        <f t="shared" si="12"/>
        <v/>
      </c>
      <c r="AT45" s="392"/>
      <c r="AU45" s="82"/>
    </row>
    <row r="46" spans="1:47" s="79" customFormat="1" ht="24.75" customHeight="1" thickBot="1" x14ac:dyDescent="0.3">
      <c r="A46" s="477">
        <f t="shared" si="0"/>
        <v>30</v>
      </c>
      <c r="B46" s="452">
        <f>IFERROR('Capacity Plan'!B46,"")</f>
        <v>0</v>
      </c>
      <c r="C46" s="232" t="s">
        <v>75</v>
      </c>
      <c r="D46" s="1415">
        <f>IFERROR('Capacity Plan'!D46,"")</f>
        <v>0</v>
      </c>
      <c r="E46" s="1415"/>
      <c r="F46" s="1415"/>
      <c r="G46" s="1416"/>
      <c r="H46" s="465">
        <f>IFERROR('Capacity Plan'!H46,"")</f>
        <v>0</v>
      </c>
      <c r="I46" s="451">
        <f>'Capacity Plan'!I46</f>
        <v>0</v>
      </c>
      <c r="J46" s="451">
        <f>'Capacity Plan'!J46</f>
        <v>0</v>
      </c>
      <c r="K46" s="451">
        <f>'Capacity Plan'!K46</f>
        <v>0</v>
      </c>
      <c r="L46" s="233" t="str">
        <f>IFERROR(IF(D46=0,"",'Process 1 - Actual Run Data'!S$10*M$21),"")</f>
        <v/>
      </c>
      <c r="M46" s="234" t="str">
        <f>IF(D46=0,"",'Capacity Plan'!M46)</f>
        <v/>
      </c>
      <c r="N46" s="235" t="str">
        <f>IFERROR('Capacity Plan'!N46,"")</f>
        <v/>
      </c>
      <c r="O46" s="236">
        <f>'Process 1 - Actual Run Data'!D$19</f>
        <v>0</v>
      </c>
      <c r="P46" s="236">
        <f>'Process 1 - Actual Run Data'!D$20</f>
        <v>0</v>
      </c>
      <c r="Q46" s="236">
        <f>'Process 1 - Actual Run Data'!D$21</f>
        <v>0</v>
      </c>
      <c r="R46" s="236" t="str">
        <f>IF(J46=0,"",'Process 1 - Actual Run Data'!D$22)</f>
        <v/>
      </c>
      <c r="S46" s="236" t="str">
        <f>IF(J46=0,"",'Process 1 - Actual Run Data'!D$23)</f>
        <v/>
      </c>
      <c r="T46" s="237" t="str">
        <f>'Process 26 - Actual Run Data'!U$41</f>
        <v/>
      </c>
      <c r="U46" s="237" t="str">
        <f>IF(D46=0,"",'Process 1 - Actual Run Data'!X$42)</f>
        <v/>
      </c>
      <c r="V46" s="398"/>
      <c r="W46" s="398"/>
      <c r="X46" s="398" t="e">
        <f>IF(1-SUMIF($C$21:$C$50,#REF!,$V$21:$V$50)/#REF!^2=1,"",1-SUMIF($C$21:$C$50,#REF!,$V$21:$V$50)/#REF!^2=1)</f>
        <v>#REF!</v>
      </c>
      <c r="Y46" s="368"/>
      <c r="Z46" s="239" t="str">
        <f t="shared" si="1"/>
        <v/>
      </c>
      <c r="AA46" s="240" t="str">
        <f>IF(D46=0,"",'Capacity Plan'!Z46)</f>
        <v/>
      </c>
      <c r="AB46" s="369" t="s">
        <v>306</v>
      </c>
      <c r="AC46" s="241" t="str">
        <f t="shared" si="2"/>
        <v/>
      </c>
      <c r="AD46" s="426" t="e">
        <f>'Capacity Plan'!#REF!</f>
        <v>#REF!</v>
      </c>
      <c r="AE46" s="242" t="str">
        <f>'Capacity Plan'!AG46</f>
        <v/>
      </c>
      <c r="AF46" s="377" t="str">
        <f t="shared" si="3"/>
        <v/>
      </c>
      <c r="AG46" s="385" t="str">
        <f t="shared" si="4"/>
        <v/>
      </c>
      <c r="AH46" s="428" t="str">
        <f t="shared" si="14"/>
        <v/>
      </c>
      <c r="AI46" s="242" t="str">
        <f t="shared" si="6"/>
        <v/>
      </c>
      <c r="AJ46" s="377" t="s">
        <v>306</v>
      </c>
      <c r="AK46" s="249" t="str">
        <f t="shared" si="7"/>
        <v/>
      </c>
      <c r="AL46" s="376" t="s">
        <v>306</v>
      </c>
      <c r="AM46" s="472" t="str">
        <f t="shared" si="13"/>
        <v/>
      </c>
      <c r="AN46" s="242" t="str">
        <f t="shared" si="8"/>
        <v/>
      </c>
      <c r="AO46" s="81" t="str">
        <f>IF(D46=0,"",'Capacity Plan'!AO46)</f>
        <v/>
      </c>
      <c r="AP46" s="74" t="str">
        <f t="shared" si="9"/>
        <v/>
      </c>
      <c r="AQ46" s="77" t="str">
        <f t="shared" si="10"/>
        <v/>
      </c>
      <c r="AR46" s="78" t="str">
        <f t="shared" si="11"/>
        <v/>
      </c>
      <c r="AS46" s="78" t="str">
        <f t="shared" si="12"/>
        <v/>
      </c>
      <c r="AT46" s="82"/>
      <c r="AU46" s="82"/>
    </row>
    <row r="47" spans="1:47" ht="24.75" customHeight="1" x14ac:dyDescent="0.25">
      <c r="A47" s="477">
        <f t="shared" si="0"/>
        <v>30</v>
      </c>
      <c r="B47" s="452">
        <f>IFERROR('Capacity Plan'!B47,"")</f>
        <v>0</v>
      </c>
      <c r="C47" s="232" t="s">
        <v>76</v>
      </c>
      <c r="D47" s="1415">
        <f>IFERROR('Capacity Plan'!D47,"")</f>
        <v>0</v>
      </c>
      <c r="E47" s="1415"/>
      <c r="F47" s="1415"/>
      <c r="G47" s="1416"/>
      <c r="H47" s="465">
        <f>IFERROR('Capacity Plan'!H47,"")</f>
        <v>0</v>
      </c>
      <c r="I47" s="451">
        <f>'Capacity Plan'!I47</f>
        <v>0</v>
      </c>
      <c r="J47" s="451">
        <f>'Capacity Plan'!J47</f>
        <v>0</v>
      </c>
      <c r="K47" s="451">
        <f>'Capacity Plan'!K47</f>
        <v>0</v>
      </c>
      <c r="L47" s="233" t="str">
        <f>IFERROR(IF(D47=0,"",'Process 1 - Actual Run Data'!S$10*M$21),"")</f>
        <v/>
      </c>
      <c r="M47" s="234" t="str">
        <f>IF(D47=0,"",'Capacity Plan'!M47)</f>
        <v/>
      </c>
      <c r="N47" s="235" t="str">
        <f>IFERROR('Capacity Plan'!N47,"")</f>
        <v/>
      </c>
      <c r="O47" s="236">
        <f>'Process 1 - Actual Run Data'!D$19</f>
        <v>0</v>
      </c>
      <c r="P47" s="236">
        <f>'Process 1 - Actual Run Data'!D$20</f>
        <v>0</v>
      </c>
      <c r="Q47" s="236">
        <f>'Process 1 - Actual Run Data'!D$21</f>
        <v>0</v>
      </c>
      <c r="R47" s="236" t="str">
        <f>IF(J47=0,"",'Process 1 - Actual Run Data'!D$22)</f>
        <v/>
      </c>
      <c r="S47" s="236" t="str">
        <f>IF(J47=0,"",'Process 1 - Actual Run Data'!D$23)</f>
        <v/>
      </c>
      <c r="T47" s="237" t="str">
        <f>'Process 27 - Actual Run Data'!U$41</f>
        <v/>
      </c>
      <c r="U47" s="237" t="str">
        <f>IF(D47=0,"",'Process 1 - Actual Run Data'!X$42)</f>
        <v/>
      </c>
      <c r="V47" s="398"/>
      <c r="W47" s="398"/>
      <c r="X47" s="398" t="e">
        <f>IF(1-SUMIF($C$21:$C$50,#REF!,$V$21:$V$50)/#REF!^2=1,"",1-SUMIF($C$21:$C$50,#REF!,$V$21:$V$50)/#REF!^2=1)</f>
        <v>#REF!</v>
      </c>
      <c r="Y47" s="373"/>
      <c r="Z47" s="239" t="str">
        <f t="shared" si="1"/>
        <v/>
      </c>
      <c r="AA47" s="240" t="str">
        <f>IF(D47=0,"",'Capacity Plan'!Z47)</f>
        <v/>
      </c>
      <c r="AB47" s="370" t="s">
        <v>306</v>
      </c>
      <c r="AC47" s="241" t="str">
        <f t="shared" si="2"/>
        <v/>
      </c>
      <c r="AD47" s="426" t="e">
        <f>'Capacity Plan'!#REF!</f>
        <v>#REF!</v>
      </c>
      <c r="AE47" s="242" t="str">
        <f>'Capacity Plan'!AG47</f>
        <v/>
      </c>
      <c r="AF47" s="81" t="str">
        <f t="shared" si="3"/>
        <v/>
      </c>
      <c r="AG47" s="72" t="str">
        <f t="shared" si="4"/>
        <v/>
      </c>
      <c r="AH47" s="428" t="str">
        <f t="shared" si="14"/>
        <v/>
      </c>
      <c r="AI47" s="242" t="str">
        <f t="shared" si="6"/>
        <v/>
      </c>
      <c r="AJ47" s="81" t="s">
        <v>306</v>
      </c>
      <c r="AK47" s="106" t="str">
        <f t="shared" si="7"/>
        <v/>
      </c>
      <c r="AL47" s="244" t="s">
        <v>306</v>
      </c>
      <c r="AM47" s="472" t="str">
        <f t="shared" si="13"/>
        <v/>
      </c>
      <c r="AN47" s="242" t="str">
        <f t="shared" si="8"/>
        <v/>
      </c>
      <c r="AO47" s="81" t="str">
        <f>IF(D47=0,"",'Capacity Plan'!AO47)</f>
        <v/>
      </c>
      <c r="AP47" s="74" t="str">
        <f t="shared" si="9"/>
        <v/>
      </c>
      <c r="AQ47" s="77" t="str">
        <f t="shared" si="10"/>
        <v/>
      </c>
      <c r="AR47" s="78" t="str">
        <f t="shared" si="11"/>
        <v/>
      </c>
      <c r="AS47" s="78" t="str">
        <f t="shared" si="12"/>
        <v/>
      </c>
    </row>
    <row r="48" spans="1:47" ht="24.75" customHeight="1" x14ac:dyDescent="0.25">
      <c r="A48" s="477">
        <f t="shared" si="0"/>
        <v>30</v>
      </c>
      <c r="B48" s="452">
        <f>IFERROR('Capacity Plan'!B48,"")</f>
        <v>0</v>
      </c>
      <c r="C48" s="232" t="s">
        <v>77</v>
      </c>
      <c r="D48" s="1415">
        <f>IFERROR('Capacity Plan'!D48,"")</f>
        <v>0</v>
      </c>
      <c r="E48" s="1415"/>
      <c r="F48" s="1415"/>
      <c r="G48" s="1416"/>
      <c r="H48" s="465">
        <f>IFERROR('Capacity Plan'!H48,"")</f>
        <v>0</v>
      </c>
      <c r="I48" s="451">
        <f>'Capacity Plan'!I48</f>
        <v>0</v>
      </c>
      <c r="J48" s="451">
        <f>'Capacity Plan'!J48</f>
        <v>0</v>
      </c>
      <c r="K48" s="451">
        <f>'Capacity Plan'!K48</f>
        <v>0</v>
      </c>
      <c r="L48" s="233" t="str">
        <f>IFERROR(IF(D48=0,"",'Process 1 - Actual Run Data'!S$10*M$21),"")</f>
        <v/>
      </c>
      <c r="M48" s="234" t="str">
        <f>IF(D48=0,"",'Capacity Plan'!M48)</f>
        <v/>
      </c>
      <c r="N48" s="235" t="str">
        <f>IFERROR('Capacity Plan'!N48,"")</f>
        <v/>
      </c>
      <c r="O48" s="236">
        <f>'Process 1 - Actual Run Data'!D$19</f>
        <v>0</v>
      </c>
      <c r="P48" s="236">
        <f>'Process 1 - Actual Run Data'!D$20</f>
        <v>0</v>
      </c>
      <c r="Q48" s="236">
        <f>'Process 1 - Actual Run Data'!D$21</f>
        <v>0</v>
      </c>
      <c r="R48" s="236" t="str">
        <f>IF(J48=0,"",'Process 1 - Actual Run Data'!D$22)</f>
        <v/>
      </c>
      <c r="S48" s="236" t="str">
        <f>IF(J48=0,"",'Process 1 - Actual Run Data'!D$23)</f>
        <v/>
      </c>
      <c r="T48" s="237" t="str">
        <f>'Process 28 - Actual Run Data'!U$41</f>
        <v/>
      </c>
      <c r="U48" s="237" t="str">
        <f>IF(D48=0,"",'Process 1 - Actual Run Data'!X$42)</f>
        <v/>
      </c>
      <c r="V48" s="398"/>
      <c r="W48" s="398"/>
      <c r="X48" s="398" t="e">
        <f>IF(1-SUMIF($C$21:$C$50,#REF!,$V$21:$V$50)/#REF!^2=1,"",1-SUMIF($C$21:$C$50,#REF!,$V$21:$V$50)/#REF!^2=1)</f>
        <v>#REF!</v>
      </c>
      <c r="Y48" s="238"/>
      <c r="Z48" s="239" t="str">
        <f t="shared" si="1"/>
        <v/>
      </c>
      <c r="AA48" s="240" t="str">
        <f>IF(D48=0,"",'Capacity Plan'!Z48)</f>
        <v/>
      </c>
      <c r="AB48" s="70" t="s">
        <v>306</v>
      </c>
      <c r="AC48" s="241" t="str">
        <f t="shared" si="2"/>
        <v/>
      </c>
      <c r="AD48" s="426" t="e">
        <f>'Capacity Plan'!#REF!</f>
        <v>#REF!</v>
      </c>
      <c r="AE48" s="242" t="str">
        <f>'Capacity Plan'!AG48</f>
        <v/>
      </c>
      <c r="AF48" s="371" t="str">
        <f t="shared" si="3"/>
        <v/>
      </c>
      <c r="AG48" s="385" t="str">
        <f t="shared" si="4"/>
        <v/>
      </c>
      <c r="AH48" s="428" t="str">
        <f t="shared" si="14"/>
        <v/>
      </c>
      <c r="AI48" s="242" t="str">
        <f t="shared" si="6"/>
        <v/>
      </c>
      <c r="AJ48" s="371" t="s">
        <v>306</v>
      </c>
      <c r="AK48" s="379" t="str">
        <f t="shared" si="7"/>
        <v/>
      </c>
      <c r="AL48" s="380" t="s">
        <v>306</v>
      </c>
      <c r="AM48" s="472" t="str">
        <f t="shared" si="13"/>
        <v/>
      </c>
      <c r="AN48" s="242" t="str">
        <f t="shared" si="8"/>
        <v/>
      </c>
      <c r="AO48" s="81" t="str">
        <f>IF(D48=0,"",'Capacity Plan'!AO48)</f>
        <v/>
      </c>
      <c r="AP48" s="381" t="str">
        <f t="shared" si="9"/>
        <v/>
      </c>
      <c r="AQ48" s="77" t="str">
        <f t="shared" si="10"/>
        <v/>
      </c>
      <c r="AR48" s="78" t="str">
        <f t="shared" si="11"/>
        <v/>
      </c>
      <c r="AS48" s="390" t="str">
        <f t="shared" si="12"/>
        <v/>
      </c>
      <c r="AT48" s="344"/>
    </row>
    <row r="49" spans="1:46" ht="24.75" customHeight="1" thickBot="1" x14ac:dyDescent="0.3">
      <c r="A49" s="477">
        <f t="shared" si="0"/>
        <v>30</v>
      </c>
      <c r="B49" s="452">
        <f>IFERROR('Capacity Plan'!B49,"")</f>
        <v>0</v>
      </c>
      <c r="C49" s="232" t="s">
        <v>78</v>
      </c>
      <c r="D49" s="1415">
        <f>IFERROR('Capacity Plan'!D49,"")</f>
        <v>0</v>
      </c>
      <c r="E49" s="1415"/>
      <c r="F49" s="1415"/>
      <c r="G49" s="1416"/>
      <c r="H49" s="465">
        <f>IFERROR('Capacity Plan'!H49,"")</f>
        <v>0</v>
      </c>
      <c r="I49" s="451">
        <f>'Capacity Plan'!I49</f>
        <v>0</v>
      </c>
      <c r="J49" s="451">
        <f>'Capacity Plan'!J49</f>
        <v>0</v>
      </c>
      <c r="K49" s="451">
        <f>'Capacity Plan'!K49</f>
        <v>0</v>
      </c>
      <c r="L49" s="233" t="str">
        <f>IFERROR(IF(D49=0,"",'Process 1 - Actual Run Data'!S$10*M$21),"")</f>
        <v/>
      </c>
      <c r="M49" s="234" t="str">
        <f>IF(D49=0,"",'Capacity Plan'!M49)</f>
        <v/>
      </c>
      <c r="N49" s="235" t="str">
        <f>IFERROR('Capacity Plan'!N49,"")</f>
        <v/>
      </c>
      <c r="O49" s="236">
        <f>'Process 1 - Actual Run Data'!D$19</f>
        <v>0</v>
      </c>
      <c r="P49" s="236">
        <f>'Process 1 - Actual Run Data'!D$20</f>
        <v>0</v>
      </c>
      <c r="Q49" s="236">
        <f>'Process 1 - Actual Run Data'!D$21</f>
        <v>0</v>
      </c>
      <c r="R49" s="236" t="str">
        <f>IF(J49=0,"",'Process 1 - Actual Run Data'!D$22)</f>
        <v/>
      </c>
      <c r="S49" s="236" t="str">
        <f>IF(J49=0,"",'Process 1 - Actual Run Data'!D$23)</f>
        <v/>
      </c>
      <c r="T49" s="237" t="str">
        <f>'Process 29 - Actual Run Data'!U$41</f>
        <v/>
      </c>
      <c r="U49" s="237" t="str">
        <f>IF(D49=0,"",'Process 1 - Actual Run Data'!X$42)</f>
        <v/>
      </c>
      <c r="V49" s="398"/>
      <c r="W49" s="398"/>
      <c r="X49" s="398" t="e">
        <f>IF(1-SUMIF($C$21:$C$50,#REF!,$V$21:$V$50)/#REF!^2=1,"",1-SUMIF($C$21:$C$50,#REF!,$V$21:$V$50)/#REF!^2=1)</f>
        <v>#REF!</v>
      </c>
      <c r="Y49" s="246"/>
      <c r="Z49" s="239" t="str">
        <f t="shared" si="1"/>
        <v/>
      </c>
      <c r="AA49" s="240" t="str">
        <f>IF(D49=0,"",'Capacity Plan'!Z49)</f>
        <v/>
      </c>
      <c r="AB49" s="251" t="s">
        <v>306</v>
      </c>
      <c r="AC49" s="241" t="str">
        <f t="shared" si="2"/>
        <v/>
      </c>
      <c r="AD49" s="426" t="e">
        <f>'Capacity Plan'!#REF!</f>
        <v>#REF!</v>
      </c>
      <c r="AE49" s="242" t="str">
        <f>'Capacity Plan'!AG49</f>
        <v/>
      </c>
      <c r="AF49" s="377" t="str">
        <f t="shared" si="3"/>
        <v/>
      </c>
      <c r="AG49" s="72" t="str">
        <f t="shared" si="4"/>
        <v/>
      </c>
      <c r="AH49" s="428" t="str">
        <f t="shared" si="14"/>
        <v/>
      </c>
      <c r="AI49" s="242" t="str">
        <f t="shared" si="6"/>
        <v/>
      </c>
      <c r="AJ49" s="377" t="s">
        <v>306</v>
      </c>
      <c r="AK49" s="106" t="str">
        <f t="shared" si="7"/>
        <v/>
      </c>
      <c r="AL49" s="244" t="s">
        <v>306</v>
      </c>
      <c r="AM49" s="472" t="str">
        <f t="shared" si="13"/>
        <v/>
      </c>
      <c r="AN49" s="242" t="str">
        <f t="shared" si="8"/>
        <v/>
      </c>
      <c r="AO49" s="81" t="str">
        <f>IF(D49=0,"",'Capacity Plan'!AO49)</f>
        <v/>
      </c>
      <c r="AP49" s="74" t="str">
        <f t="shared" si="9"/>
        <v/>
      </c>
      <c r="AQ49" s="77" t="str">
        <f t="shared" si="10"/>
        <v/>
      </c>
      <c r="AR49" s="78" t="str">
        <f t="shared" si="11"/>
        <v/>
      </c>
      <c r="AS49" s="78" t="str">
        <f t="shared" si="12"/>
        <v/>
      </c>
    </row>
    <row r="50" spans="1:46" ht="24.75" customHeight="1" thickBot="1" x14ac:dyDescent="0.3">
      <c r="A50" s="477">
        <f t="shared" si="0"/>
        <v>30</v>
      </c>
      <c r="B50" s="452">
        <f>IFERROR('Capacity Plan'!B50,"")</f>
        <v>0</v>
      </c>
      <c r="C50" s="232" t="s">
        <v>79</v>
      </c>
      <c r="D50" s="1415">
        <f>IFERROR('Capacity Plan'!D50,"")</f>
        <v>0</v>
      </c>
      <c r="E50" s="1415"/>
      <c r="F50" s="1415"/>
      <c r="G50" s="1416"/>
      <c r="H50" s="465">
        <f>IFERROR('Capacity Plan'!H50,"")</f>
        <v>0</v>
      </c>
      <c r="I50" s="451">
        <f>'Capacity Plan'!I50</f>
        <v>0</v>
      </c>
      <c r="J50" s="451">
        <f>'Capacity Plan'!J50</f>
        <v>0</v>
      </c>
      <c r="K50" s="451">
        <f>'Capacity Plan'!K50</f>
        <v>0</v>
      </c>
      <c r="L50" s="233" t="str">
        <f>IFERROR(IF(D50=0,"",'Process 1 - Actual Run Data'!S$10*M$21),"")</f>
        <v/>
      </c>
      <c r="M50" s="234" t="str">
        <f>IF(D50=0,"",'Capacity Plan'!M50)</f>
        <v/>
      </c>
      <c r="N50" s="235" t="str">
        <f>IFERROR('Capacity Plan'!N50,"")</f>
        <v/>
      </c>
      <c r="O50" s="236">
        <f>'Process 1 - Actual Run Data'!D$19</f>
        <v>0</v>
      </c>
      <c r="P50" s="236">
        <f>'Process 1 - Actual Run Data'!D$20</f>
        <v>0</v>
      </c>
      <c r="Q50" s="236">
        <f>'Process 1 - Actual Run Data'!D$21</f>
        <v>0</v>
      </c>
      <c r="R50" s="236" t="str">
        <f>IF(J50=0,"",'Process 1 - Actual Run Data'!D$22)</f>
        <v/>
      </c>
      <c r="S50" s="236" t="str">
        <f>IF(J50=0,"",'Process 1 - Actual Run Data'!D$23)</f>
        <v/>
      </c>
      <c r="T50" s="237" t="str">
        <f>'Process 30 - Actual Run Data'!U$41</f>
        <v/>
      </c>
      <c r="U50" s="237" t="str">
        <f>IF(D50=0,"",'Process 1 - Actual Run Data'!X$42)</f>
        <v/>
      </c>
      <c r="V50" s="398"/>
      <c r="W50" s="398"/>
      <c r="X50" s="398" t="e">
        <f>IF(1-SUMIF($C$21:$C$50,#REF!,$V$21:$V$50)/#REF!^2=1,"",1-SUMIF($C$21:$C$50,#REF!,$V$21:$V$50)/#REF!^2=1)</f>
        <v>#REF!</v>
      </c>
      <c r="Y50" s="373"/>
      <c r="Z50" s="239" t="str">
        <f t="shared" si="1"/>
        <v/>
      </c>
      <c r="AA50" s="240" t="str">
        <f>IF(D50=0,"",'Capacity Plan'!Z50)</f>
        <v/>
      </c>
      <c r="AB50" s="251" t="s">
        <v>306</v>
      </c>
      <c r="AC50" s="241" t="str">
        <f t="shared" si="2"/>
        <v/>
      </c>
      <c r="AD50" s="426" t="e">
        <f>'Capacity Plan'!#REF!</f>
        <v>#REF!</v>
      </c>
      <c r="AE50" s="242" t="str">
        <f>'Capacity Plan'!AG50</f>
        <v/>
      </c>
      <c r="AF50" s="81" t="str">
        <f t="shared" si="3"/>
        <v/>
      </c>
      <c r="AG50" s="72" t="str">
        <f t="shared" si="4"/>
        <v/>
      </c>
      <c r="AH50" s="428" t="str">
        <f t="shared" si="14"/>
        <v/>
      </c>
      <c r="AI50" s="242" t="str">
        <f t="shared" si="6"/>
        <v/>
      </c>
      <c r="AJ50" s="81" t="s">
        <v>306</v>
      </c>
      <c r="AK50" s="379" t="str">
        <f t="shared" si="7"/>
        <v/>
      </c>
      <c r="AL50" s="380" t="s">
        <v>306</v>
      </c>
      <c r="AM50" s="472" t="str">
        <f t="shared" si="13"/>
        <v/>
      </c>
      <c r="AN50" s="242" t="str">
        <f t="shared" si="8"/>
        <v/>
      </c>
      <c r="AO50" s="81" t="str">
        <f>IF(D50=0,"",'Capacity Plan'!AO50)</f>
        <v/>
      </c>
      <c r="AP50" s="74" t="str">
        <f t="shared" si="9"/>
        <v/>
      </c>
      <c r="AQ50" s="77" t="str">
        <f t="shared" si="10"/>
        <v/>
      </c>
      <c r="AR50" s="78" t="str">
        <f t="shared" si="11"/>
        <v/>
      </c>
      <c r="AS50" s="390" t="str">
        <f t="shared" si="12"/>
        <v/>
      </c>
      <c r="AT50" s="344"/>
    </row>
    <row r="51" spans="1:46" x14ac:dyDescent="0.25">
      <c r="C51" s="352"/>
      <c r="D51" s="352"/>
      <c r="L51" s="352"/>
      <c r="P51" s="239" t="str">
        <f>IFERROR(IF(A51=0,"",G51*M51*(1-O51)),"")</f>
        <v/>
      </c>
      <c r="R51" s="348"/>
      <c r="S51" s="289"/>
    </row>
    <row r="52" spans="1:46" ht="15.75" thickBot="1" x14ac:dyDescent="0.3">
      <c r="K52" s="79"/>
      <c r="M52" s="1414" t="s">
        <v>81</v>
      </c>
      <c r="N52" s="1414"/>
      <c r="O52" s="6"/>
      <c r="P52" s="6"/>
      <c r="Q52" s="6"/>
      <c r="R52" s="188"/>
      <c r="S52" s="79"/>
      <c r="T52" s="177"/>
      <c r="U52" s="177"/>
      <c r="V52"/>
      <c r="W52"/>
      <c r="X52"/>
      <c r="Y52" s="254"/>
      <c r="Z52" s="255"/>
      <c r="AA52" s="255"/>
      <c r="AB52" s="253"/>
      <c r="AC52" s="253"/>
      <c r="AD52"/>
      <c r="AE52"/>
      <c r="AF52" s="365"/>
    </row>
    <row r="53" spans="1:46" x14ac:dyDescent="0.25">
      <c r="M53" s="315"/>
      <c r="N53" s="316"/>
      <c r="O53" s="316"/>
      <c r="P53" s="316"/>
      <c r="Q53" s="316"/>
      <c r="R53" s="316"/>
      <c r="S53" s="316"/>
      <c r="T53" s="316"/>
      <c r="U53" s="316"/>
      <c r="V53" s="316"/>
      <c r="W53" s="316"/>
      <c r="X53" s="316"/>
      <c r="Y53" s="316"/>
      <c r="Z53" s="316"/>
      <c r="AA53" s="316"/>
      <c r="AB53" s="316"/>
      <c r="AC53" s="316"/>
      <c r="AD53" s="316"/>
      <c r="AE53" s="316"/>
      <c r="AF53" s="366"/>
      <c r="AG53" s="361"/>
    </row>
    <row r="54" spans="1:46" ht="15.75" thickBot="1" x14ac:dyDescent="0.3">
      <c r="M54" s="317"/>
      <c r="N54" s="318"/>
      <c r="O54" s="318"/>
      <c r="P54" s="318"/>
      <c r="Q54" s="318"/>
      <c r="R54" s="318"/>
      <c r="S54" s="318"/>
      <c r="T54" s="318"/>
      <c r="U54" s="318"/>
      <c r="V54" s="318"/>
      <c r="W54" s="318"/>
      <c r="X54" s="318"/>
      <c r="Y54" s="318"/>
      <c r="Z54" s="318"/>
      <c r="AA54" s="318"/>
      <c r="AB54" s="318"/>
      <c r="AC54" s="318"/>
      <c r="AD54" s="318"/>
      <c r="AE54" s="318"/>
      <c r="AF54" s="364"/>
      <c r="AG54" s="361"/>
    </row>
    <row r="55" spans="1:46" ht="15.75" x14ac:dyDescent="0.25">
      <c r="F55" s="1418" t="s">
        <v>212</v>
      </c>
      <c r="G55" s="1418"/>
      <c r="H55" s="1418"/>
      <c r="I55" s="1418"/>
      <c r="J55" s="1418"/>
      <c r="K55" s="1418"/>
      <c r="L55" s="353"/>
      <c r="M55" s="317"/>
      <c r="N55" s="318"/>
      <c r="O55" s="318"/>
      <c r="P55" s="318"/>
      <c r="Q55" s="318"/>
      <c r="R55" s="318"/>
      <c r="S55" s="318"/>
      <c r="T55" s="318"/>
      <c r="U55" s="318"/>
      <c r="V55" s="318"/>
      <c r="W55" s="318"/>
      <c r="X55" s="318"/>
      <c r="Y55" s="318"/>
      <c r="Z55" s="318"/>
      <c r="AA55" s="318"/>
      <c r="AB55" s="318"/>
      <c r="AC55" s="318"/>
      <c r="AD55" s="318"/>
      <c r="AE55" s="318"/>
      <c r="AF55" s="358"/>
    </row>
    <row r="56" spans="1:46" x14ac:dyDescent="0.25">
      <c r="H56" s="281"/>
      <c r="I56" s="281"/>
      <c r="J56"/>
      <c r="K56" s="290"/>
      <c r="L56" s="287"/>
      <c r="M56" s="317"/>
      <c r="N56" s="318"/>
      <c r="O56" s="318"/>
      <c r="P56" s="318"/>
      <c r="Q56" s="318"/>
      <c r="R56" s="318"/>
      <c r="S56" s="318"/>
      <c r="T56" s="318"/>
      <c r="U56" s="318"/>
      <c r="V56" s="318"/>
      <c r="W56" s="318"/>
      <c r="X56" s="318"/>
      <c r="Y56" s="318"/>
      <c r="Z56" s="318"/>
      <c r="AA56" s="318"/>
      <c r="AB56" s="318"/>
      <c r="AC56" s="318"/>
      <c r="AD56" s="318"/>
      <c r="AE56" s="319"/>
      <c r="AF56" s="358"/>
    </row>
    <row r="57" spans="1:46" x14ac:dyDescent="0.25">
      <c r="F57" s="1417" t="s">
        <v>213</v>
      </c>
      <c r="G57" s="1417"/>
      <c r="H57" s="1417"/>
      <c r="I57" s="1417"/>
      <c r="J57" s="1417"/>
      <c r="K57" s="355"/>
      <c r="L57" s="354"/>
      <c r="M57" s="317"/>
      <c r="N57" s="318"/>
      <c r="O57" s="318"/>
      <c r="P57" s="318"/>
      <c r="Q57" s="318"/>
      <c r="R57" s="318"/>
      <c r="S57" s="318"/>
      <c r="T57" s="318"/>
      <c r="U57" s="318"/>
      <c r="V57" s="318"/>
      <c r="W57" s="318"/>
      <c r="X57" s="318"/>
      <c r="Y57" s="318"/>
      <c r="Z57" s="318"/>
      <c r="AA57" s="318"/>
      <c r="AB57" s="318"/>
      <c r="AC57" s="318"/>
      <c r="AD57" s="318"/>
      <c r="AE57" s="318"/>
      <c r="AF57" s="358"/>
    </row>
    <row r="58" spans="1:46" x14ac:dyDescent="0.25">
      <c r="F58" s="1417" t="s">
        <v>214</v>
      </c>
      <c r="G58" s="1417"/>
      <c r="H58" s="1417"/>
      <c r="I58" s="1417"/>
      <c r="J58" s="1417"/>
      <c r="K58" s="349"/>
      <c r="L58" s="356"/>
      <c r="M58" s="317"/>
      <c r="N58" s="318"/>
      <c r="O58" s="318"/>
      <c r="P58" s="318"/>
      <c r="Q58" s="318"/>
      <c r="R58" s="318"/>
      <c r="S58" s="318"/>
      <c r="T58" s="318"/>
      <c r="U58" s="318"/>
      <c r="V58" s="318"/>
      <c r="W58" s="318"/>
      <c r="X58" s="318"/>
      <c r="Y58" s="318"/>
      <c r="Z58" s="318"/>
      <c r="AA58" s="318"/>
      <c r="AB58" s="318"/>
      <c r="AC58" s="318"/>
      <c r="AD58" s="318"/>
      <c r="AE58" s="319"/>
      <c r="AF58" s="358"/>
    </row>
    <row r="59" spans="1:46" ht="15.75" thickBot="1" x14ac:dyDescent="0.3">
      <c r="M59" s="317"/>
      <c r="N59" s="318"/>
      <c r="O59" s="318"/>
      <c r="P59" s="318"/>
      <c r="Q59" s="318"/>
      <c r="R59" s="318"/>
      <c r="S59" s="318"/>
      <c r="T59" s="318"/>
      <c r="U59" s="318"/>
      <c r="V59" s="318"/>
      <c r="W59" s="318"/>
      <c r="X59" s="318"/>
      <c r="Y59" s="318"/>
      <c r="Z59" s="318"/>
      <c r="AA59" s="318"/>
      <c r="AB59" s="318"/>
      <c r="AC59" s="318"/>
      <c r="AD59" s="318"/>
      <c r="AE59" s="319"/>
      <c r="AF59" s="367"/>
      <c r="AG59" s="361"/>
    </row>
    <row r="60" spans="1:46" ht="15.75" thickBot="1" x14ac:dyDescent="0.3">
      <c r="M60" s="317"/>
      <c r="N60" s="318"/>
      <c r="O60" s="318"/>
      <c r="P60" s="318"/>
      <c r="Q60" s="318"/>
      <c r="R60" s="318"/>
      <c r="S60" s="318"/>
      <c r="T60" s="318"/>
      <c r="U60" s="318"/>
      <c r="V60" s="318"/>
      <c r="W60" s="318"/>
      <c r="X60" s="318"/>
      <c r="Y60" s="318"/>
      <c r="Z60" s="318"/>
      <c r="AA60" s="318"/>
      <c r="AB60" s="318"/>
      <c r="AC60" s="318"/>
      <c r="AD60" s="318"/>
      <c r="AE60" s="318"/>
      <c r="AF60" s="357"/>
    </row>
    <row r="61" spans="1:46" x14ac:dyDescent="0.25">
      <c r="M61" s="317"/>
      <c r="N61" s="318"/>
      <c r="O61" s="318"/>
      <c r="P61" s="318"/>
      <c r="Q61" s="318"/>
      <c r="R61" s="318"/>
      <c r="S61" s="318"/>
      <c r="T61" s="318"/>
      <c r="U61" s="318"/>
      <c r="V61" s="318"/>
      <c r="W61" s="318"/>
      <c r="X61" s="318"/>
      <c r="Y61" s="318"/>
      <c r="Z61" s="318"/>
      <c r="AA61" s="318"/>
      <c r="AB61" s="318"/>
      <c r="AC61" s="318"/>
      <c r="AD61" s="318"/>
      <c r="AE61" s="318"/>
      <c r="AF61" s="363"/>
    </row>
    <row r="62" spans="1:46" x14ac:dyDescent="0.25">
      <c r="M62" s="317"/>
      <c r="N62" s="318"/>
      <c r="O62" s="318"/>
      <c r="P62" s="318"/>
      <c r="Q62" s="318"/>
      <c r="R62" s="318"/>
      <c r="S62" s="318"/>
      <c r="T62" s="318"/>
      <c r="U62" s="318"/>
      <c r="V62" s="318"/>
      <c r="W62" s="318"/>
      <c r="X62" s="318"/>
      <c r="Y62" s="318"/>
      <c r="Z62" s="318"/>
      <c r="AA62" s="318"/>
      <c r="AB62" s="318"/>
      <c r="AC62" s="318"/>
      <c r="AD62" s="318"/>
      <c r="AE62" s="318"/>
      <c r="AF62" s="358"/>
      <c r="AG62" s="361"/>
    </row>
    <row r="63" spans="1:46" ht="15.75" thickBot="1" x14ac:dyDescent="0.3">
      <c r="M63" s="317"/>
      <c r="N63" s="318"/>
      <c r="O63" s="318"/>
      <c r="P63" s="318"/>
      <c r="Q63" s="318"/>
      <c r="R63" s="318"/>
      <c r="S63" s="318"/>
      <c r="T63" s="318"/>
      <c r="U63" s="318"/>
      <c r="V63" s="318"/>
      <c r="W63" s="318"/>
      <c r="X63" s="318"/>
      <c r="Y63" s="318"/>
      <c r="Z63" s="318"/>
      <c r="AA63" s="318"/>
      <c r="AB63" s="318"/>
      <c r="AC63" s="318"/>
      <c r="AD63" s="318"/>
      <c r="AE63" s="319"/>
      <c r="AF63" s="362"/>
      <c r="AG63" s="361"/>
    </row>
    <row r="64" spans="1:46" ht="15.75" thickBot="1" x14ac:dyDescent="0.3">
      <c r="M64" s="320"/>
      <c r="N64" s="321"/>
      <c r="O64" s="321"/>
      <c r="P64" s="321"/>
      <c r="Q64" s="321"/>
      <c r="R64" s="321"/>
      <c r="S64" s="321"/>
      <c r="T64" s="321"/>
      <c r="U64" s="321"/>
      <c r="V64" s="321"/>
      <c r="W64" s="321"/>
      <c r="X64" s="321"/>
      <c r="Y64" s="321"/>
      <c r="Z64" s="321"/>
      <c r="AA64" s="321"/>
      <c r="AB64" s="321"/>
      <c r="AC64" s="321"/>
      <c r="AD64" s="321"/>
      <c r="AE64" s="322"/>
      <c r="AF64" s="360"/>
      <c r="AG64" s="361"/>
    </row>
    <row r="65" spans="32:32" x14ac:dyDescent="0.25">
      <c r="AF65" s="359"/>
    </row>
    <row r="1048576" spans="3:6" x14ac:dyDescent="0.25">
      <c r="C1048576" s="1429"/>
      <c r="D1048576" s="1429"/>
      <c r="E1048576" s="1429"/>
      <c r="F1048576" s="1430"/>
    </row>
  </sheetData>
  <sheetProtection password="D19B" sheet="1" objects="1" scenarios="1" formatCells="0" formatColumns="0" formatRows="0"/>
  <mergeCells count="68">
    <mergeCell ref="C1048576:F1048576"/>
    <mergeCell ref="E14:H14"/>
    <mergeCell ref="P14:S14"/>
    <mergeCell ref="K14:O14"/>
    <mergeCell ref="V7:Y7"/>
    <mergeCell ref="V8:Y8"/>
    <mergeCell ref="V9:Y9"/>
    <mergeCell ref="V10:Y10"/>
    <mergeCell ref="H9:J9"/>
    <mergeCell ref="B9:E9"/>
    <mergeCell ref="B10:E10"/>
    <mergeCell ref="H10:J10"/>
    <mergeCell ref="D31:G31"/>
    <mergeCell ref="C18:G18"/>
    <mergeCell ref="D21:G21"/>
    <mergeCell ref="D22:G22"/>
    <mergeCell ref="H6:J6"/>
    <mergeCell ref="H7:J7"/>
    <mergeCell ref="B5:F5"/>
    <mergeCell ref="B6:E6"/>
    <mergeCell ref="B7:F7"/>
    <mergeCell ref="A2:AE2"/>
    <mergeCell ref="B4:C4"/>
    <mergeCell ref="AB16:AC16"/>
    <mergeCell ref="Z7:AD7"/>
    <mergeCell ref="B8:C8"/>
    <mergeCell ref="Z8:AD8"/>
    <mergeCell ref="Z9:AD9"/>
    <mergeCell ref="Z10:AD10"/>
    <mergeCell ref="K11:L11"/>
    <mergeCell ref="AB15:AC15"/>
    <mergeCell ref="B11:C11"/>
    <mergeCell ref="B12:C12"/>
    <mergeCell ref="B13:C13"/>
    <mergeCell ref="D12:H12"/>
    <mergeCell ref="D13:H13"/>
    <mergeCell ref="H5:J5"/>
    <mergeCell ref="D23:G23"/>
    <mergeCell ref="D24:G24"/>
    <mergeCell ref="D25:G25"/>
    <mergeCell ref="D26:G26"/>
    <mergeCell ref="D27:G27"/>
    <mergeCell ref="D28:G28"/>
    <mergeCell ref="D29:G29"/>
    <mergeCell ref="D30:G30"/>
    <mergeCell ref="F58:J58"/>
    <mergeCell ref="F57:J57"/>
    <mergeCell ref="F55:K55"/>
    <mergeCell ref="D45:G45"/>
    <mergeCell ref="D46:G46"/>
    <mergeCell ref="D47:G47"/>
    <mergeCell ref="D48:G48"/>
    <mergeCell ref="M52:N52"/>
    <mergeCell ref="D32:G32"/>
    <mergeCell ref="D33:G33"/>
    <mergeCell ref="D34:G34"/>
    <mergeCell ref="D35:G35"/>
    <mergeCell ref="D36:G36"/>
    <mergeCell ref="D37:G37"/>
    <mergeCell ref="D38:G38"/>
    <mergeCell ref="D39:G39"/>
    <mergeCell ref="D40:G40"/>
    <mergeCell ref="D41:G41"/>
    <mergeCell ref="D42:G42"/>
    <mergeCell ref="D43:G43"/>
    <mergeCell ref="D49:G49"/>
    <mergeCell ref="D50:G50"/>
    <mergeCell ref="D44:G44"/>
  </mergeCells>
  <conditionalFormatting sqref="K21:K50">
    <cfRule type="cellIs" dxfId="31" priority="37" stopIfTrue="1" operator="greaterThan">
      <formula>5</formula>
    </cfRule>
  </conditionalFormatting>
  <conditionalFormatting sqref="AK21:AK32">
    <cfRule type="cellIs" dxfId="30" priority="25" stopIfTrue="1" operator="equal">
      <formula>"no"</formula>
    </cfRule>
    <cfRule type="cellIs" dxfId="29" priority="26" stopIfTrue="1" operator="equal">
      <formula>"yes"</formula>
    </cfRule>
  </conditionalFormatting>
  <conditionalFormatting sqref="AM21:AM50">
    <cfRule type="cellIs" dxfId="28" priority="1" stopIfTrue="1" operator="equal">
      <formula>"No"</formula>
    </cfRule>
    <cfRule type="cellIs" dxfId="27" priority="2" stopIfTrue="1" operator="equal">
      <formula>"Yes"</formula>
    </cfRule>
  </conditionalFormatting>
  <conditionalFormatting sqref="AP21:AP50">
    <cfRule type="cellIs" dxfId="26" priority="5" stopIfTrue="1" operator="equal">
      <formula>"No"</formula>
    </cfRule>
    <cfRule type="cellIs" dxfId="25" priority="6" stopIfTrue="1" operator="equal">
      <formula>"Yes"</formula>
    </cfRule>
  </conditionalFormatting>
  <pageMargins left="0.7" right="0.7" top="0.75" bottom="0.75" header="0.3" footer="0.3"/>
  <headerFooter>
    <oddFooter>&amp;L_x000D_&amp;1#&amp;"Aptos"&amp;12&amp;K000000 Confidential</oddFooter>
  </headerFooter>
  <drawing r:id="rId1"/>
  <legacyDrawing r:id="rId2"/>
  <mc:AlternateContent xmlns:mc="http://schemas.openxmlformats.org/markup-compatibility/2006">
    <mc:Choice Requires="x14">
      <controls>
        <mc:AlternateContent xmlns:mc="http://schemas.openxmlformats.org/markup-compatibility/2006">
          <mc:Choice Requires="x14">
            <control shapeId="39957" r:id="rId3" name="Button 21">
              <controlPr defaultSize="0" print="0" autoFill="0" autoPict="0" macro="[0]!h">
                <anchor moveWithCells="1" sizeWithCells="1">
                  <from>
                    <xdr:col>0</xdr:col>
                    <xdr:colOff>95250</xdr:colOff>
                    <xdr:row>13</xdr:row>
                    <xdr:rowOff>57150</xdr:rowOff>
                  </from>
                  <to>
                    <xdr:col>2</xdr:col>
                    <xdr:colOff>238125</xdr:colOff>
                    <xdr:row>16</xdr:row>
                    <xdr:rowOff>142875</xdr:rowOff>
                  </to>
                </anchor>
              </controlPr>
            </control>
          </mc:Choice>
        </mc:AlternateContent>
      </controls>
    </mc:Choice>
  </mc:AlternateContent>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3F81B-8AE6-407D-9AE8-B7D5FE82536A}">
  <sheetPr codeName="Sheet40">
    <pageSetUpPr fitToPage="1"/>
  </sheetPr>
  <dimension ref="A1:CQ167"/>
  <sheetViews>
    <sheetView topLeftCell="D1" zoomScale="85" zoomScaleNormal="85" workbookViewId="0">
      <selection activeCell="D1" sqref="D1:AU1"/>
    </sheetView>
  </sheetViews>
  <sheetFormatPr defaultRowHeight="15" x14ac:dyDescent="0.25"/>
  <cols>
    <col min="1" max="1" width="4.140625" hidden="1" customWidth="1"/>
    <col min="2" max="2" width="3.140625" hidden="1" customWidth="1"/>
    <col min="3" max="3" width="2.42578125" hidden="1" customWidth="1"/>
    <col min="4" max="4" width="6.7109375" customWidth="1"/>
    <col min="5" max="5" width="4.28515625" style="6" customWidth="1"/>
    <col min="6" max="6" width="7.7109375" style="6" customWidth="1"/>
    <col min="7" max="7" width="7.42578125" style="83" customWidth="1"/>
    <col min="8" max="8" width="5.42578125" style="6" customWidth="1"/>
    <col min="9" max="9" width="1.42578125" style="6" customWidth="1"/>
    <col min="10" max="10" width="8.85546875" style="6" customWidth="1"/>
    <col min="11" max="11" width="6" style="6" customWidth="1"/>
    <col min="12" max="12" width="5.85546875" style="6" customWidth="1"/>
    <col min="13" max="13" width="4.5703125" style="6" bestFit="1" customWidth="1"/>
    <col min="14" max="14" width="6.42578125" style="6" bestFit="1" customWidth="1"/>
    <col min="15" max="15" width="5.42578125" style="6" customWidth="1"/>
    <col min="16" max="16" width="8.5703125" style="6" hidden="1" customWidth="1"/>
    <col min="17" max="17" width="9.28515625" style="6" customWidth="1"/>
    <col min="18" max="19" width="10.5703125" style="6" customWidth="1"/>
    <col min="20" max="20" width="9.140625" style="6" customWidth="1"/>
    <col min="21" max="21" width="11" style="6" customWidth="1"/>
    <col min="22" max="22" width="6.42578125" style="6" bestFit="1" customWidth="1"/>
    <col min="23" max="23" width="9.42578125" style="6" customWidth="1"/>
    <col min="24" max="24" width="10" style="6" hidden="1" customWidth="1"/>
    <col min="25" max="25" width="10.7109375" style="6" hidden="1" customWidth="1"/>
    <col min="26" max="26" width="10.7109375" style="6" customWidth="1"/>
    <col min="27" max="27" width="11.28515625" style="24" customWidth="1"/>
    <col min="28" max="28" width="9" style="24" customWidth="1"/>
    <col min="29" max="29" width="7.7109375" style="24" hidden="1" customWidth="1"/>
    <col min="30" max="30" width="11.42578125" style="7" hidden="1" customWidth="1"/>
    <col min="31" max="31" width="9.5703125" style="7" customWidth="1"/>
    <col min="32" max="32" width="10.140625" customWidth="1"/>
    <col min="33" max="33" width="8.42578125" bestFit="1" customWidth="1"/>
    <col min="34" max="34" width="10.85546875" hidden="1" customWidth="1"/>
    <col min="35" max="35" width="9.140625" bestFit="1" customWidth="1"/>
    <col min="36" max="36" width="10.140625" hidden="1" customWidth="1"/>
    <col min="37" max="37" width="9.42578125" customWidth="1"/>
    <col min="38" max="38" width="11.7109375" style="7" customWidth="1"/>
    <col min="39" max="39" width="8.7109375" style="7" customWidth="1"/>
    <col min="40" max="40" width="10.7109375" style="7" customWidth="1"/>
    <col min="41" max="41" width="7.5703125" style="7" customWidth="1"/>
    <col min="42" max="42" width="8.85546875" customWidth="1"/>
    <col min="43" max="43" width="11.28515625" hidden="1" customWidth="1"/>
    <col min="44" max="44" width="9.7109375" customWidth="1"/>
    <col min="45" max="45" width="8.28515625" style="5" hidden="1" customWidth="1"/>
    <col min="46" max="46" width="10.140625" customWidth="1"/>
    <col min="47" max="47" width="9.7109375" customWidth="1"/>
    <col min="48" max="48" width="10.85546875" bestFit="1" customWidth="1"/>
  </cols>
  <sheetData>
    <row r="1" spans="4:95" ht="39.75" customHeight="1" thickBot="1" x14ac:dyDescent="0.35">
      <c r="D1" s="1443" t="s">
        <v>291</v>
      </c>
      <c r="E1" s="1444"/>
      <c r="F1" s="1444"/>
      <c r="G1" s="1444"/>
      <c r="H1" s="1444"/>
      <c r="I1" s="1444"/>
      <c r="J1" s="1444"/>
      <c r="K1" s="1444"/>
      <c r="L1" s="1444"/>
      <c r="M1" s="1444"/>
      <c r="N1" s="1444"/>
      <c r="O1" s="1444"/>
      <c r="P1" s="1444"/>
      <c r="Q1" s="1444"/>
      <c r="R1" s="1444"/>
      <c r="S1" s="1444"/>
      <c r="T1" s="1444"/>
      <c r="U1" s="1444"/>
      <c r="V1" s="1444"/>
      <c r="W1" s="1444"/>
      <c r="X1" s="1444"/>
      <c r="Y1" s="1444"/>
      <c r="Z1" s="1444"/>
      <c r="AA1" s="1444"/>
      <c r="AB1" s="1444"/>
      <c r="AC1" s="1444"/>
      <c r="AD1" s="1444"/>
      <c r="AE1" s="1444"/>
      <c r="AF1" s="1444"/>
      <c r="AG1" s="1444"/>
      <c r="AH1" s="1444"/>
      <c r="AI1" s="1444"/>
      <c r="AJ1" s="1444"/>
      <c r="AK1" s="1444"/>
      <c r="AL1" s="1444"/>
      <c r="AM1" s="1444"/>
      <c r="AN1" s="1444"/>
      <c r="AO1" s="1444"/>
      <c r="AP1" s="1444"/>
      <c r="AQ1" s="1444"/>
      <c r="AR1" s="1444"/>
      <c r="AS1" s="1444"/>
      <c r="AT1" s="1444"/>
      <c r="AU1" s="1445"/>
      <c r="AV1" s="521"/>
      <c r="AW1" s="521"/>
      <c r="AX1" s="521"/>
      <c r="AY1" s="521"/>
      <c r="AZ1" s="521"/>
      <c r="BA1" s="521"/>
      <c r="BB1" s="521"/>
      <c r="BC1" s="571"/>
      <c r="BD1" s="571"/>
      <c r="BE1" s="571"/>
      <c r="BF1" s="573"/>
      <c r="BG1" s="493"/>
      <c r="BH1" s="493"/>
      <c r="BI1" s="493"/>
      <c r="BJ1" s="493"/>
      <c r="BK1" s="493"/>
      <c r="BL1" s="493"/>
      <c r="BM1" s="493"/>
      <c r="BN1" s="493"/>
      <c r="BO1" s="493"/>
      <c r="BP1" s="493"/>
      <c r="BQ1" s="493"/>
      <c r="BR1" s="493"/>
      <c r="BS1" s="493"/>
      <c r="BT1" s="493"/>
      <c r="BU1" s="493"/>
      <c r="BV1" s="493"/>
      <c r="BW1" s="493"/>
      <c r="BX1" s="493"/>
      <c r="BY1" s="493"/>
      <c r="BZ1" s="493"/>
      <c r="CA1" s="493"/>
      <c r="CB1" s="493"/>
      <c r="CC1" s="493"/>
      <c r="CD1" s="493"/>
      <c r="CE1" s="493"/>
      <c r="CF1" s="493"/>
      <c r="CG1" s="493"/>
      <c r="CH1" s="493"/>
      <c r="CI1" s="493"/>
      <c r="CJ1" s="493"/>
      <c r="CK1" s="493"/>
      <c r="CL1" s="493"/>
      <c r="CM1" s="493"/>
      <c r="CN1" s="493"/>
      <c r="CO1" s="493"/>
      <c r="CP1" s="493"/>
      <c r="CQ1" s="493"/>
    </row>
    <row r="2" spans="4:95" ht="39.75" customHeight="1" thickBot="1" x14ac:dyDescent="0.35">
      <c r="D2" s="870"/>
      <c r="E2" s="871"/>
      <c r="F2" s="871"/>
      <c r="G2" s="871"/>
      <c r="H2" s="871"/>
      <c r="I2" s="871"/>
      <c r="J2" s="871"/>
      <c r="K2" s="871"/>
      <c r="L2" s="871"/>
      <c r="M2" s="871"/>
      <c r="N2" s="871"/>
      <c r="O2" s="871"/>
      <c r="P2" s="871"/>
      <c r="Q2" s="871"/>
      <c r="R2" s="871"/>
      <c r="S2" s="871"/>
      <c r="T2" s="871"/>
      <c r="U2" s="871"/>
      <c r="V2" s="871"/>
      <c r="W2" s="872"/>
      <c r="X2" s="871"/>
      <c r="Y2" s="871"/>
      <c r="Z2" s="871"/>
      <c r="AA2" s="871"/>
      <c r="AB2" s="871"/>
      <c r="AC2" s="683"/>
      <c r="AD2" s="683"/>
      <c r="AE2" s="683"/>
      <c r="AF2" s="683"/>
      <c r="AG2" s="683"/>
      <c r="AH2" s="683"/>
      <c r="AI2" s="683"/>
      <c r="AJ2" s="683"/>
      <c r="AK2" s="683"/>
      <c r="AL2" s="684"/>
      <c r="AM2" s="684"/>
      <c r="AN2" s="683"/>
      <c r="AO2" s="683"/>
      <c r="AP2" s="683"/>
      <c r="AQ2" s="683"/>
      <c r="AR2" s="683"/>
      <c r="AS2" s="683"/>
      <c r="AT2" s="533"/>
      <c r="AU2" s="532"/>
      <c r="AV2" s="521"/>
      <c r="AW2" s="521"/>
      <c r="AX2" s="521"/>
      <c r="AY2" s="521"/>
      <c r="AZ2" s="521"/>
      <c r="BA2" s="521"/>
      <c r="BB2" s="521"/>
      <c r="BC2" s="571"/>
      <c r="BD2" s="571"/>
      <c r="BE2" s="571"/>
      <c r="BF2" s="573"/>
      <c r="BG2" s="493"/>
      <c r="BH2" s="493"/>
      <c r="BI2" s="493"/>
      <c r="BJ2" s="493"/>
      <c r="BK2" s="493"/>
      <c r="BL2" s="493"/>
      <c r="BM2" s="493"/>
      <c r="BN2" s="493"/>
      <c r="BO2" s="493"/>
      <c r="BP2" s="493"/>
      <c r="BQ2" s="493"/>
      <c r="BR2" s="493"/>
      <c r="BS2" s="493"/>
      <c r="BT2" s="493"/>
      <c r="BU2" s="493"/>
      <c r="BV2" s="493"/>
      <c r="BW2" s="493"/>
      <c r="BX2" s="493"/>
      <c r="BY2" s="493"/>
      <c r="BZ2" s="493"/>
      <c r="CA2" s="493"/>
      <c r="CB2" s="493"/>
      <c r="CC2" s="493"/>
      <c r="CD2" s="493"/>
      <c r="CE2" s="493"/>
      <c r="CF2" s="493"/>
      <c r="CG2" s="493"/>
      <c r="CH2" s="493"/>
      <c r="CI2" s="493"/>
      <c r="CJ2" s="493"/>
      <c r="CK2" s="493"/>
      <c r="CL2" s="493"/>
      <c r="CM2" s="493"/>
      <c r="CN2" s="493"/>
      <c r="CO2" s="493"/>
      <c r="CP2" s="493"/>
      <c r="CQ2" s="493"/>
    </row>
    <row r="3" spans="4:95" ht="15.75" thickBot="1" x14ac:dyDescent="0.3">
      <c r="D3" s="1441" t="s">
        <v>1</v>
      </c>
      <c r="E3" s="1441"/>
      <c r="F3" s="1441"/>
      <c r="G3" s="1441"/>
      <c r="H3" s="1446" t="str">
        <f>IF('Capacity Plan'!$F$3="","",'Capacity Plan'!$F$3)</f>
        <v/>
      </c>
      <c r="I3" s="1446"/>
      <c r="J3" s="1446"/>
      <c r="K3" s="1446"/>
      <c r="L3" s="1446"/>
      <c r="M3" s="870"/>
      <c r="N3" s="1441" t="s">
        <v>136</v>
      </c>
      <c r="O3" s="1441"/>
      <c r="P3" s="1441"/>
      <c r="Q3" s="1441"/>
      <c r="R3" s="1441"/>
      <c r="S3" s="1447" t="str">
        <f>IF('Capacity Plan'!$Q$3="","",'Capacity Plan'!$Q$3)</f>
        <v/>
      </c>
      <c r="T3" s="1447"/>
      <c r="U3" s="1447"/>
      <c r="V3" s="1447"/>
      <c r="W3" s="1447"/>
      <c r="X3" s="1447"/>
      <c r="Y3" s="1447"/>
      <c r="Z3" s="1447"/>
      <c r="AA3" s="1447"/>
      <c r="AB3" s="870"/>
      <c r="AC3" s="686"/>
      <c r="AD3" s="684"/>
      <c r="AE3" s="684"/>
      <c r="AF3" s="687"/>
      <c r="AG3" s="533"/>
      <c r="AH3" s="533"/>
      <c r="AI3" s="688"/>
      <c r="AJ3" s="688"/>
      <c r="AK3" s="687"/>
      <c r="AL3" s="684"/>
      <c r="AM3" s="684"/>
      <c r="AN3" s="689"/>
      <c r="AO3" s="689"/>
      <c r="AP3" s="689"/>
      <c r="AQ3" s="689"/>
      <c r="AR3" s="689"/>
      <c r="AS3" s="690"/>
      <c r="AT3" s="533"/>
      <c r="AU3" s="532"/>
      <c r="AV3" s="521"/>
      <c r="AW3" s="521"/>
      <c r="AX3" s="521"/>
      <c r="AY3" s="521"/>
      <c r="AZ3" s="521"/>
      <c r="BA3" s="521"/>
      <c r="BB3" s="521"/>
      <c r="BC3" s="571"/>
      <c r="BD3" s="571"/>
      <c r="BE3" s="571"/>
      <c r="BF3" s="571"/>
      <c r="BG3" s="897"/>
      <c r="BH3" s="897"/>
      <c r="BI3" s="897"/>
      <c r="BJ3" s="897"/>
      <c r="BK3" s="897"/>
      <c r="BL3" s="897"/>
      <c r="BM3" s="897"/>
      <c r="BN3" s="897"/>
      <c r="BO3" s="897"/>
      <c r="BP3" s="897"/>
      <c r="BQ3" s="493"/>
      <c r="BR3" s="493"/>
      <c r="BS3" s="493"/>
      <c r="BT3" s="493"/>
      <c r="BU3" s="493"/>
      <c r="BV3" s="493"/>
      <c r="BW3" s="493"/>
      <c r="BX3" s="493"/>
      <c r="BY3" s="493"/>
      <c r="BZ3" s="493"/>
      <c r="CA3" s="493"/>
      <c r="CB3" s="493"/>
      <c r="CC3" s="493"/>
      <c r="CD3" s="493"/>
      <c r="CE3" s="493"/>
      <c r="CF3" s="493"/>
      <c r="CG3" s="493"/>
      <c r="CH3" s="493"/>
      <c r="CI3" s="493"/>
      <c r="CJ3" s="493"/>
      <c r="CK3" s="493"/>
      <c r="CL3" s="493"/>
      <c r="CM3" s="493"/>
      <c r="CN3" s="493"/>
      <c r="CO3" s="493"/>
      <c r="CP3" s="493"/>
      <c r="CQ3" s="493"/>
    </row>
    <row r="4" spans="4:95" ht="21" customHeight="1" thickBot="1" x14ac:dyDescent="0.3">
      <c r="D4" s="1441" t="s">
        <v>2</v>
      </c>
      <c r="E4" s="1441"/>
      <c r="F4" s="1441"/>
      <c r="G4" s="1441"/>
      <c r="H4" s="1442">
        <f>IFERROR('Capacity Plan'!F4,"")</f>
        <v>0</v>
      </c>
      <c r="I4" s="1442"/>
      <c r="J4" s="1442"/>
      <c r="K4" s="1442"/>
      <c r="L4" s="1442"/>
      <c r="M4" s="870"/>
      <c r="N4" s="1441" t="s">
        <v>6</v>
      </c>
      <c r="O4" s="1441"/>
      <c r="P4" s="1441"/>
      <c r="Q4" s="1441"/>
      <c r="R4" s="1441"/>
      <c r="S4" s="1448">
        <f>IFERROR('Capacity Plan'!Q4,"")</f>
        <v>0</v>
      </c>
      <c r="T4" s="1448"/>
      <c r="U4" s="1448"/>
      <c r="V4" s="1448"/>
      <c r="W4" s="1448"/>
      <c r="X4" s="1448"/>
      <c r="Y4" s="1448"/>
      <c r="Z4" s="1448"/>
      <c r="AA4" s="1448"/>
      <c r="AB4" s="870"/>
      <c r="AC4" s="686"/>
      <c r="AD4" s="684"/>
      <c r="AE4" s="684"/>
      <c r="AF4" s="685"/>
      <c r="AG4" s="533"/>
      <c r="AH4" s="533"/>
      <c r="AI4" s="685"/>
      <c r="AJ4" s="685"/>
      <c r="AK4" s="685"/>
      <c r="AL4" s="684"/>
      <c r="AM4" s="684"/>
      <c r="AN4" s="684"/>
      <c r="AO4" s="691"/>
      <c r="AP4" s="533"/>
      <c r="AQ4" s="533"/>
      <c r="AR4" s="533"/>
      <c r="AS4" s="692"/>
      <c r="AT4" s="684"/>
      <c r="AU4" s="532"/>
      <c r="AV4" s="521"/>
      <c r="AW4" s="521"/>
      <c r="AX4" s="521"/>
      <c r="AY4" s="521"/>
      <c r="AZ4" s="521"/>
      <c r="BA4" s="521"/>
      <c r="BB4" s="521"/>
      <c r="BC4" s="571"/>
      <c r="BD4" s="571"/>
      <c r="BE4" s="571"/>
      <c r="BF4" s="571"/>
      <c r="BG4" s="571"/>
      <c r="BH4" s="571"/>
      <c r="BI4" s="571"/>
      <c r="BJ4" s="571"/>
      <c r="BK4" s="571"/>
      <c r="BL4" s="571"/>
      <c r="BM4" s="571"/>
      <c r="BN4" s="571"/>
      <c r="BO4" s="571"/>
      <c r="BP4" s="571"/>
      <c r="BQ4" s="493"/>
      <c r="BR4" s="493"/>
      <c r="BS4" s="493"/>
      <c r="BT4" s="493"/>
      <c r="BU4" s="493"/>
      <c r="BV4" s="493"/>
      <c r="BW4" s="493"/>
      <c r="BX4" s="493"/>
      <c r="BY4" s="493"/>
      <c r="BZ4" s="493"/>
      <c r="CA4" s="493"/>
      <c r="CB4" s="493"/>
      <c r="CC4" s="493"/>
      <c r="CD4" s="493"/>
      <c r="CE4" s="493"/>
      <c r="CF4" s="493"/>
      <c r="CG4" s="493"/>
      <c r="CH4" s="493"/>
      <c r="CI4" s="493"/>
      <c r="CJ4" s="493"/>
      <c r="CK4" s="493"/>
      <c r="CL4" s="493"/>
      <c r="CM4" s="493"/>
      <c r="CN4" s="493"/>
      <c r="CO4" s="493"/>
      <c r="CP4" s="493"/>
      <c r="CQ4" s="493"/>
    </row>
    <row r="5" spans="4:95" ht="21" customHeight="1" thickBot="1" x14ac:dyDescent="0.3">
      <c r="D5" s="1441" t="s">
        <v>3</v>
      </c>
      <c r="E5" s="1441"/>
      <c r="F5" s="1441"/>
      <c r="G5" s="1441"/>
      <c r="H5" s="1442">
        <f>IFERROR('Capacity Plan'!F5,"")</f>
        <v>0</v>
      </c>
      <c r="I5" s="1442"/>
      <c r="J5" s="1442"/>
      <c r="K5" s="1442"/>
      <c r="L5" s="1442"/>
      <c r="M5" s="870"/>
      <c r="N5" s="1441" t="s">
        <v>226</v>
      </c>
      <c r="O5" s="1441"/>
      <c r="P5" s="1441"/>
      <c r="Q5" s="1441"/>
      <c r="R5" s="1441"/>
      <c r="S5" s="1454">
        <f>IFERROR('Capacity Plan'!Q5,"")</f>
        <v>0</v>
      </c>
      <c r="T5" s="1454"/>
      <c r="U5" s="1454"/>
      <c r="V5" s="1454"/>
      <c r="W5" s="1454"/>
      <c r="X5" s="1454"/>
      <c r="Y5" s="1454"/>
      <c r="Z5" s="1454"/>
      <c r="AA5" s="1454"/>
      <c r="AB5" s="870"/>
      <c r="AC5" s="686"/>
      <c r="AD5" s="684"/>
      <c r="AE5" s="684"/>
      <c r="AF5" s="685"/>
      <c r="AG5" s="533"/>
      <c r="AH5" s="533"/>
      <c r="AI5" s="685"/>
      <c r="AJ5" s="685"/>
      <c r="AK5" s="685"/>
      <c r="AL5" s="684"/>
      <c r="AM5" s="684"/>
      <c r="AN5" s="684"/>
      <c r="AO5" s="684"/>
      <c r="AP5" s="533"/>
      <c r="AQ5" s="533"/>
      <c r="AR5" s="533"/>
      <c r="AS5" s="693"/>
      <c r="AT5" s="694"/>
      <c r="AU5" s="532"/>
      <c r="AV5" s="521"/>
      <c r="AW5" s="521"/>
      <c r="AX5" s="521"/>
      <c r="AY5" s="521"/>
      <c r="AZ5" s="521"/>
      <c r="BA5" s="521"/>
      <c r="BB5" s="521"/>
      <c r="BC5" s="571"/>
      <c r="BD5" s="571"/>
      <c r="BE5" s="571"/>
      <c r="BF5" s="898"/>
      <c r="BG5" s="898"/>
      <c r="BH5" s="898"/>
      <c r="BI5" s="898"/>
      <c r="BJ5" s="898"/>
      <c r="BK5" s="898"/>
      <c r="BL5" s="898"/>
      <c r="BM5" s="898"/>
      <c r="BN5" s="898"/>
      <c r="BO5" s="898"/>
      <c r="BP5" s="898"/>
      <c r="BQ5" s="493"/>
      <c r="BR5" s="493"/>
      <c r="BS5" s="493"/>
      <c r="BT5" s="493"/>
      <c r="BU5" s="493"/>
      <c r="BV5" s="493"/>
      <c r="BW5" s="493"/>
      <c r="BX5" s="493"/>
      <c r="BY5" s="493"/>
      <c r="BZ5" s="493"/>
      <c r="CA5" s="493"/>
      <c r="CB5" s="493"/>
      <c r="CC5" s="493"/>
      <c r="CD5" s="493"/>
      <c r="CE5" s="493"/>
      <c r="CF5" s="493"/>
      <c r="CG5" s="493"/>
      <c r="CH5" s="493"/>
      <c r="CI5" s="493"/>
      <c r="CJ5" s="493"/>
      <c r="CK5" s="493"/>
      <c r="CL5" s="493"/>
      <c r="CM5" s="493"/>
      <c r="CN5" s="493"/>
      <c r="CO5" s="493"/>
      <c r="CP5" s="493"/>
      <c r="CQ5" s="493"/>
    </row>
    <row r="6" spans="4:95" ht="15.75" thickBot="1" x14ac:dyDescent="0.3">
      <c r="D6" s="870"/>
      <c r="E6" s="870"/>
      <c r="F6" s="870"/>
      <c r="G6" s="873"/>
      <c r="H6" s="874"/>
      <c r="I6" s="875"/>
      <c r="J6" s="876"/>
      <c r="K6" s="875"/>
      <c r="L6" s="876"/>
      <c r="M6" s="877"/>
      <c r="N6" s="1441" t="s">
        <v>227</v>
      </c>
      <c r="O6" s="1441"/>
      <c r="P6" s="1441"/>
      <c r="Q6" s="1441"/>
      <c r="R6" s="1441"/>
      <c r="S6" s="1448">
        <f>IFERROR('Capacity Plan'!Q6,"")</f>
        <v>0</v>
      </c>
      <c r="T6" s="1448"/>
      <c r="U6" s="1448"/>
      <c r="V6" s="1448"/>
      <c r="W6" s="1448"/>
      <c r="X6" s="1448"/>
      <c r="Y6" s="1448"/>
      <c r="Z6" s="1448"/>
      <c r="AA6" s="1448"/>
      <c r="AB6" s="870"/>
      <c r="AC6" s="686"/>
      <c r="AD6" s="684"/>
      <c r="AE6" s="684"/>
      <c r="AF6" s="685"/>
      <c r="AG6" s="533"/>
      <c r="AH6" s="533"/>
      <c r="AI6" s="533"/>
      <c r="AJ6" s="533"/>
      <c r="AK6" s="685"/>
      <c r="AL6" s="684"/>
      <c r="AM6" s="684"/>
      <c r="AN6" s="684"/>
      <c r="AO6" s="684"/>
      <c r="AP6" s="533"/>
      <c r="AQ6" s="533"/>
      <c r="AR6" s="533"/>
      <c r="AS6" s="695"/>
      <c r="AT6" s="696"/>
      <c r="AU6" s="532"/>
      <c r="AV6" s="521"/>
      <c r="AW6" s="521"/>
      <c r="AX6" s="521"/>
      <c r="AY6" s="521"/>
      <c r="AZ6" s="521"/>
      <c r="BA6" s="521"/>
      <c r="BB6" s="521"/>
      <c r="BC6" s="571"/>
      <c r="BD6" s="571"/>
      <c r="BE6" s="573"/>
      <c r="BF6" s="493"/>
      <c r="BG6" s="493"/>
      <c r="BH6" s="493"/>
      <c r="BI6" s="493"/>
      <c r="BJ6" s="493"/>
      <c r="BK6" s="493"/>
      <c r="BL6" s="493"/>
      <c r="BM6" s="493"/>
      <c r="BN6" s="493"/>
      <c r="BO6" s="493"/>
      <c r="BP6" s="493"/>
      <c r="BQ6" s="493"/>
      <c r="BR6" s="493"/>
      <c r="BS6" s="493"/>
      <c r="BT6" s="493"/>
      <c r="BU6" s="493"/>
      <c r="BV6" s="493"/>
      <c r="BW6" s="493"/>
      <c r="BX6" s="493"/>
      <c r="BY6" s="493"/>
      <c r="BZ6" s="493"/>
      <c r="CA6" s="493"/>
      <c r="CB6" s="493"/>
      <c r="CC6" s="493"/>
      <c r="CD6" s="493"/>
      <c r="CE6" s="493"/>
      <c r="CF6" s="493"/>
      <c r="CG6" s="493"/>
      <c r="CH6" s="493"/>
      <c r="CI6" s="493"/>
      <c r="CJ6" s="493"/>
      <c r="CK6" s="493"/>
      <c r="CL6" s="493"/>
      <c r="CM6" s="493"/>
      <c r="CN6" s="493"/>
      <c r="CO6" s="493"/>
      <c r="CP6" s="493"/>
      <c r="CQ6" s="493"/>
    </row>
    <row r="7" spans="4:95" ht="15.75" thickBot="1" x14ac:dyDescent="0.3">
      <c r="D7" s="1441" t="s">
        <v>5</v>
      </c>
      <c r="E7" s="1441"/>
      <c r="F7" s="1441"/>
      <c r="G7" s="1441"/>
      <c r="H7" s="1452">
        <f>IFERROR('Capacity Plan'!F7,"")</f>
        <v>0</v>
      </c>
      <c r="I7" s="1452"/>
      <c r="J7" s="1452"/>
      <c r="K7" s="1452"/>
      <c r="L7" s="1452"/>
      <c r="M7" s="878"/>
      <c r="N7" s="879"/>
      <c r="O7" s="879"/>
      <c r="P7" s="879"/>
      <c r="Q7" s="880"/>
      <c r="R7" s="881"/>
      <c r="S7" s="882"/>
      <c r="T7" s="883"/>
      <c r="U7" s="883"/>
      <c r="V7" s="883"/>
      <c r="W7" s="883"/>
      <c r="X7" s="883"/>
      <c r="Y7" s="883"/>
      <c r="Z7" s="883"/>
      <c r="AA7" s="883"/>
      <c r="AB7" s="870"/>
      <c r="AC7" s="686"/>
      <c r="AD7" s="684"/>
      <c r="AE7" s="684"/>
      <c r="AF7" s="685"/>
      <c r="AG7" s="533"/>
      <c r="AH7" s="533"/>
      <c r="AI7" s="533"/>
      <c r="AJ7" s="533"/>
      <c r="AK7" s="533"/>
      <c r="AL7" s="684"/>
      <c r="AM7" s="684"/>
      <c r="AN7" s="684"/>
      <c r="AO7" s="684"/>
      <c r="AP7" s="533"/>
      <c r="AQ7" s="533"/>
      <c r="AR7" s="533"/>
      <c r="AS7" s="533"/>
      <c r="AT7" s="533"/>
      <c r="AU7" s="532"/>
      <c r="AV7" s="521"/>
      <c r="AW7" s="521"/>
      <c r="AX7" s="521"/>
      <c r="AY7" s="521"/>
      <c r="AZ7" s="521"/>
      <c r="BA7" s="521"/>
      <c r="BB7" s="521"/>
      <c r="BC7" s="571"/>
      <c r="BD7" s="571"/>
      <c r="BE7" s="573"/>
      <c r="BF7" s="493"/>
      <c r="BG7" s="493"/>
      <c r="BH7" s="493"/>
      <c r="BI7" s="493"/>
      <c r="BJ7" s="493"/>
      <c r="BK7" s="493"/>
      <c r="BL7" s="493"/>
      <c r="BM7" s="493"/>
      <c r="BN7" s="493"/>
      <c r="BO7" s="493"/>
      <c r="BP7" s="493"/>
      <c r="BQ7" s="493"/>
      <c r="BR7" s="493"/>
      <c r="BS7" s="493"/>
      <c r="BT7" s="493"/>
      <c r="BU7" s="493"/>
      <c r="BV7" s="493"/>
      <c r="BW7" s="493"/>
      <c r="BX7" s="493"/>
      <c r="BY7" s="493"/>
      <c r="BZ7" s="493"/>
      <c r="CA7" s="493"/>
      <c r="CB7" s="493"/>
      <c r="CC7" s="493"/>
      <c r="CD7" s="493"/>
      <c r="CE7" s="493"/>
      <c r="CF7" s="493"/>
      <c r="CG7" s="493"/>
      <c r="CH7" s="493"/>
      <c r="CI7" s="493"/>
      <c r="CJ7" s="493"/>
      <c r="CK7" s="493"/>
      <c r="CL7" s="493"/>
      <c r="CM7" s="493"/>
      <c r="CN7" s="493"/>
      <c r="CO7" s="493"/>
      <c r="CP7" s="493"/>
      <c r="CQ7" s="493"/>
    </row>
    <row r="8" spans="4:95" ht="22.5" customHeight="1" thickBot="1" x14ac:dyDescent="0.3">
      <c r="D8" s="1441" t="s">
        <v>7</v>
      </c>
      <c r="E8" s="1441"/>
      <c r="F8" s="1441"/>
      <c r="G8" s="1441"/>
      <c r="H8" s="1453">
        <f>IFERROR('Capacity Plan'!F8,"")</f>
        <v>0</v>
      </c>
      <c r="I8" s="1453"/>
      <c r="J8" s="1453"/>
      <c r="K8" s="1453"/>
      <c r="L8" s="1453"/>
      <c r="M8" s="878"/>
      <c r="N8" s="879"/>
      <c r="O8" s="879"/>
      <c r="P8" s="879"/>
      <c r="Q8" s="880"/>
      <c r="R8" s="884"/>
      <c r="S8" s="884"/>
      <c r="T8" s="870"/>
      <c r="U8" s="870"/>
      <c r="V8" s="885"/>
      <c r="W8" s="870"/>
      <c r="X8" s="870"/>
      <c r="Y8" s="870"/>
      <c r="Z8" s="870"/>
      <c r="AA8" s="870"/>
      <c r="AB8" s="870"/>
      <c r="AC8" s="686"/>
      <c r="AD8" s="684"/>
      <c r="AE8" s="684"/>
      <c r="AF8" s="695"/>
      <c r="AG8" s="533"/>
      <c r="AH8" s="533"/>
      <c r="AI8" s="533"/>
      <c r="AJ8" s="533"/>
      <c r="AK8" s="533"/>
      <c r="AL8" s="684"/>
      <c r="AM8" s="684"/>
      <c r="AN8" s="684"/>
      <c r="AO8" s="684"/>
      <c r="AP8" s="533"/>
      <c r="AQ8" s="533"/>
      <c r="AR8" s="533"/>
      <c r="AS8" s="690"/>
      <c r="AT8" s="533"/>
      <c r="AU8" s="532"/>
      <c r="AV8" s="521"/>
      <c r="AW8" s="521"/>
      <c r="AX8" s="521"/>
      <c r="AY8" s="521"/>
      <c r="AZ8" s="521"/>
      <c r="BA8" s="521"/>
      <c r="BB8" s="521"/>
      <c r="BC8" s="571"/>
      <c r="BD8" s="571"/>
      <c r="BE8" s="573"/>
      <c r="BF8" s="493"/>
      <c r="BG8" s="493"/>
      <c r="BH8" s="493"/>
      <c r="BI8" s="493"/>
      <c r="BJ8" s="493"/>
      <c r="BK8" s="493"/>
      <c r="BL8" s="493"/>
      <c r="BM8" s="493"/>
      <c r="BN8" s="493"/>
      <c r="BO8" s="493"/>
      <c r="BP8" s="493"/>
      <c r="BQ8" s="493"/>
      <c r="BR8" s="493"/>
      <c r="BS8" s="493"/>
      <c r="BT8" s="493"/>
      <c r="BU8" s="493"/>
      <c r="BV8" s="493"/>
      <c r="BW8" s="493"/>
      <c r="BX8" s="493"/>
      <c r="BY8" s="493"/>
      <c r="BZ8" s="493"/>
      <c r="CA8" s="493"/>
      <c r="CB8" s="493"/>
      <c r="CC8" s="493"/>
      <c r="CD8" s="493"/>
      <c r="CE8" s="493"/>
      <c r="CF8" s="493"/>
      <c r="CG8" s="493"/>
      <c r="CH8" s="493"/>
      <c r="CI8" s="493"/>
      <c r="CJ8" s="493"/>
      <c r="CK8" s="493"/>
      <c r="CL8" s="493"/>
      <c r="CM8" s="493"/>
      <c r="CN8" s="493"/>
      <c r="CO8" s="493"/>
      <c r="CP8" s="493"/>
      <c r="CQ8" s="493"/>
    </row>
    <row r="9" spans="4:95" ht="15.75" customHeight="1" thickBot="1" x14ac:dyDescent="0.3">
      <c r="D9" s="870"/>
      <c r="E9" s="870"/>
      <c r="F9" s="886"/>
      <c r="G9" s="887"/>
      <c r="H9" s="875"/>
      <c r="I9" s="875"/>
      <c r="J9" s="875"/>
      <c r="K9" s="876"/>
      <c r="L9" s="888"/>
      <c r="M9" s="889"/>
      <c r="N9" s="1451" t="s">
        <v>205</v>
      </c>
      <c r="O9" s="1451"/>
      <c r="P9" s="1451"/>
      <c r="Q9" s="1451"/>
      <c r="R9" s="1451"/>
      <c r="S9" s="1451"/>
      <c r="T9" s="1451"/>
      <c r="U9" s="890">
        <f>IFERROR('Capacity Plan'!S9,"")</f>
        <v>240</v>
      </c>
      <c r="V9" s="885"/>
      <c r="W9" s="870"/>
      <c r="X9" s="870"/>
      <c r="Y9" s="870"/>
      <c r="Z9" s="870"/>
      <c r="AA9" s="870"/>
      <c r="AB9" s="870"/>
      <c r="AC9" s="686"/>
      <c r="AD9" s="684"/>
      <c r="AE9" s="684"/>
      <c r="AF9" s="695"/>
      <c r="AG9" s="533"/>
      <c r="AH9" s="533"/>
      <c r="AI9" s="533"/>
      <c r="AJ9" s="533"/>
      <c r="AK9" s="533"/>
      <c r="AL9" s="684"/>
      <c r="AM9" s="684"/>
      <c r="AN9" s="684"/>
      <c r="AO9" s="684"/>
      <c r="AP9" s="533"/>
      <c r="AQ9" s="533"/>
      <c r="AR9" s="533"/>
      <c r="AS9" s="690"/>
      <c r="AT9" s="533"/>
      <c r="AU9" s="532"/>
      <c r="AV9" s="521"/>
      <c r="AW9" s="521"/>
      <c r="AX9" s="521"/>
      <c r="AY9" s="521"/>
      <c r="AZ9" s="521"/>
      <c r="BA9" s="521"/>
      <c r="BB9" s="521"/>
      <c r="BC9" s="571"/>
      <c r="BD9" s="571"/>
      <c r="BE9" s="573"/>
      <c r="BF9" s="493"/>
      <c r="BG9" s="493"/>
      <c r="BH9" s="493"/>
      <c r="BI9" s="493"/>
      <c r="BJ9" s="493"/>
      <c r="BK9" s="493"/>
      <c r="BL9" s="493"/>
      <c r="BM9" s="493"/>
      <c r="BN9" s="493"/>
      <c r="BO9" s="493"/>
      <c r="BP9" s="493"/>
      <c r="BQ9" s="493"/>
      <c r="BR9" s="493"/>
      <c r="BS9" s="493"/>
      <c r="BT9" s="493"/>
      <c r="BU9" s="493"/>
      <c r="BV9" s="493"/>
      <c r="BW9" s="493"/>
      <c r="BX9" s="493"/>
      <c r="BY9" s="493"/>
      <c r="BZ9" s="493"/>
      <c r="CA9" s="493"/>
      <c r="CB9" s="493"/>
      <c r="CC9" s="493"/>
      <c r="CD9" s="493"/>
      <c r="CE9" s="493"/>
      <c r="CF9" s="493"/>
      <c r="CG9" s="493"/>
      <c r="CH9" s="493"/>
      <c r="CI9" s="493"/>
      <c r="CJ9" s="493"/>
      <c r="CK9" s="493"/>
      <c r="CL9" s="493"/>
      <c r="CM9" s="493"/>
      <c r="CN9" s="493"/>
      <c r="CO9" s="493"/>
      <c r="CP9" s="493"/>
      <c r="CQ9" s="493"/>
    </row>
    <row r="10" spans="4:95" ht="15.75" thickBot="1" x14ac:dyDescent="0.3">
      <c r="D10" s="1449" t="s">
        <v>201</v>
      </c>
      <c r="E10" s="1449"/>
      <c r="F10" s="1449"/>
      <c r="G10" s="1449"/>
      <c r="H10" s="1450">
        <f>IFERROR('Capacity Plan'!F10,"")</f>
        <v>0</v>
      </c>
      <c r="I10" s="1450"/>
      <c r="J10" s="1450"/>
      <c r="K10" s="870"/>
      <c r="L10" s="870"/>
      <c r="M10" s="870"/>
      <c r="N10" s="1451" t="s">
        <v>13</v>
      </c>
      <c r="O10" s="1451"/>
      <c r="P10" s="1451"/>
      <c r="Q10" s="1451"/>
      <c r="R10" s="1451"/>
      <c r="S10" s="1451"/>
      <c r="T10" s="1451"/>
      <c r="U10" s="899">
        <f>IFERROR('Capacity Plan'!S10,"")</f>
        <v>0</v>
      </c>
      <c r="V10" s="870"/>
      <c r="W10" s="891"/>
      <c r="X10" s="891"/>
      <c r="Y10" s="891"/>
      <c r="Z10" s="891"/>
      <c r="AA10" s="891"/>
      <c r="AB10" s="891"/>
      <c r="AC10" s="697"/>
      <c r="AD10" s="697"/>
      <c r="AE10" s="697"/>
      <c r="AF10" s="693"/>
      <c r="AG10" s="698"/>
      <c r="AH10" s="533"/>
      <c r="AI10" s="533"/>
      <c r="AJ10" s="533"/>
      <c r="AK10" s="533"/>
      <c r="AL10" s="684"/>
      <c r="AM10" s="684"/>
      <c r="AN10" s="684"/>
      <c r="AO10" s="684"/>
      <c r="AP10" s="533"/>
      <c r="AQ10" s="533"/>
      <c r="AR10" s="533"/>
      <c r="AS10" s="690"/>
      <c r="AT10" s="533"/>
      <c r="AU10" s="532"/>
      <c r="AV10" s="521"/>
      <c r="AW10" s="521"/>
      <c r="AX10" s="521"/>
      <c r="AY10" s="521"/>
      <c r="AZ10" s="521"/>
      <c r="BA10" s="521"/>
      <c r="BB10" s="521"/>
      <c r="BC10" s="571"/>
      <c r="BD10" s="571"/>
      <c r="BE10" s="573"/>
      <c r="BF10" s="493"/>
      <c r="BG10" s="493"/>
      <c r="BH10" s="493"/>
      <c r="BI10" s="493"/>
      <c r="BJ10" s="493"/>
      <c r="BK10" s="493"/>
      <c r="BL10" s="493"/>
      <c r="BM10" s="493"/>
      <c r="BN10" s="493"/>
      <c r="BO10" s="493"/>
      <c r="BP10" s="493"/>
      <c r="BQ10" s="493"/>
      <c r="BR10" s="493"/>
      <c r="BS10" s="493"/>
      <c r="BT10" s="493"/>
      <c r="BU10" s="493"/>
      <c r="BV10" s="493"/>
      <c r="BW10" s="493"/>
      <c r="BX10" s="493"/>
      <c r="BY10" s="493"/>
      <c r="BZ10" s="493"/>
      <c r="CA10" s="493"/>
      <c r="CB10" s="493"/>
      <c r="CC10" s="493"/>
      <c r="CD10" s="493"/>
      <c r="CE10" s="493"/>
      <c r="CF10" s="493"/>
      <c r="CG10" s="493"/>
      <c r="CH10" s="493"/>
      <c r="CI10" s="493"/>
      <c r="CJ10" s="493"/>
      <c r="CK10" s="493"/>
      <c r="CL10" s="493"/>
      <c r="CM10" s="493"/>
      <c r="CN10" s="493"/>
      <c r="CO10" s="493"/>
      <c r="CP10" s="493"/>
      <c r="CQ10" s="493"/>
    </row>
    <row r="11" spans="4:95" ht="15.75" thickBot="1" x14ac:dyDescent="0.3">
      <c r="D11" s="1449" t="s">
        <v>202</v>
      </c>
      <c r="E11" s="1449"/>
      <c r="F11" s="1449"/>
      <c r="G11" s="1449"/>
      <c r="H11" s="1450">
        <f>IFERROR('Capacity Plan'!F11,"")</f>
        <v>0</v>
      </c>
      <c r="I11" s="1450"/>
      <c r="J11" s="1450"/>
      <c r="K11" s="870"/>
      <c r="L11" s="870"/>
      <c r="M11" s="870"/>
      <c r="N11" s="870"/>
      <c r="O11" s="870"/>
      <c r="P11" s="870"/>
      <c r="Q11" s="870"/>
      <c r="R11" s="870"/>
      <c r="S11" s="870"/>
      <c r="T11" s="870"/>
      <c r="U11" s="892"/>
      <c r="V11" s="891"/>
      <c r="W11" s="870"/>
      <c r="X11" s="891"/>
      <c r="Y11" s="891"/>
      <c r="Z11" s="891"/>
      <c r="AA11" s="891"/>
      <c r="AB11" s="891"/>
      <c r="AC11" s="697"/>
      <c r="AD11" s="697"/>
      <c r="AE11" s="697"/>
      <c r="AF11" s="533"/>
      <c r="AG11" s="698"/>
      <c r="AH11" s="533"/>
      <c r="AI11" s="533"/>
      <c r="AJ11" s="698"/>
      <c r="AK11" s="533"/>
      <c r="AL11" s="684"/>
      <c r="AM11" s="684"/>
      <c r="AN11" s="684"/>
      <c r="AO11" s="684"/>
      <c r="AP11" s="533"/>
      <c r="AQ11" s="533"/>
      <c r="AR11" s="533"/>
      <c r="AS11" s="690"/>
      <c r="AT11" s="533"/>
      <c r="AU11" s="532"/>
      <c r="AV11" s="521"/>
      <c r="AW11" s="521"/>
      <c r="AX11" s="521"/>
      <c r="AY11" s="521"/>
      <c r="AZ11" s="521"/>
      <c r="BA11" s="521"/>
      <c r="BB11" s="521"/>
      <c r="BC11" s="571"/>
      <c r="BD11" s="571"/>
      <c r="BE11" s="573"/>
      <c r="BF11" s="493"/>
      <c r="BG11" s="493"/>
      <c r="BH11" s="493"/>
      <c r="BI11" s="493"/>
      <c r="BJ11" s="493"/>
      <c r="BK11" s="493"/>
      <c r="BL11" s="493"/>
      <c r="BM11" s="493"/>
      <c r="BN11" s="493"/>
      <c r="BO11" s="493"/>
      <c r="BP11" s="493"/>
      <c r="BQ11" s="493"/>
      <c r="BR11" s="493"/>
      <c r="BS11" s="493"/>
      <c r="BT11" s="493"/>
      <c r="BU11" s="493"/>
      <c r="BV11" s="493"/>
      <c r="BW11" s="493"/>
      <c r="BX11" s="493"/>
      <c r="BY11" s="493"/>
      <c r="BZ11" s="493"/>
      <c r="CA11" s="493"/>
      <c r="CB11" s="493"/>
      <c r="CC11" s="493"/>
      <c r="CD11" s="493"/>
      <c r="CE11" s="493"/>
      <c r="CF11" s="493"/>
      <c r="CG11" s="493"/>
      <c r="CH11" s="493"/>
      <c r="CI11" s="493"/>
      <c r="CJ11" s="493"/>
      <c r="CK11" s="493"/>
      <c r="CL11" s="493"/>
      <c r="CM11" s="493"/>
      <c r="CN11" s="493"/>
      <c r="CO11" s="493"/>
      <c r="CP11" s="493"/>
      <c r="CQ11" s="493"/>
    </row>
    <row r="12" spans="4:95" ht="18.75" customHeight="1" thickBot="1" x14ac:dyDescent="0.3">
      <c r="D12" s="1449" t="s">
        <v>203</v>
      </c>
      <c r="E12" s="1449"/>
      <c r="F12" s="1449"/>
      <c r="G12" s="1449"/>
      <c r="H12" s="1461">
        <f>IFERROR('Capacity Plan'!F12,"")</f>
        <v>0</v>
      </c>
      <c r="I12" s="1461"/>
      <c r="J12" s="1461"/>
      <c r="K12" s="1462"/>
      <c r="L12" s="1462"/>
      <c r="M12" s="870"/>
      <c r="N12" s="870"/>
      <c r="O12" s="893"/>
      <c r="P12" s="891"/>
      <c r="Q12" s="1310" t="s">
        <v>332</v>
      </c>
      <c r="R12" s="1310"/>
      <c r="S12" s="1310"/>
      <c r="T12" s="1310"/>
      <c r="U12" s="1455" t="str">
        <f>IF('Capacity Plan'!S12="","",'Capacity Plan'!S12)</f>
        <v/>
      </c>
      <c r="V12" s="1456"/>
      <c r="W12" s="1457"/>
      <c r="X12" s="1457"/>
      <c r="Y12" s="1457"/>
      <c r="Z12" s="1457"/>
      <c r="AA12" s="1457"/>
      <c r="AB12" s="1457"/>
      <c r="AC12" s="699"/>
      <c r="AD12" s="699"/>
      <c r="AE12" s="699"/>
      <c r="AF12" s="699"/>
      <c r="AG12" s="700"/>
      <c r="AH12" s="700"/>
      <c r="AI12" s="700"/>
      <c r="AJ12" s="700"/>
      <c r="AK12" s="700"/>
      <c r="AL12" s="700"/>
      <c r="AM12" s="700"/>
      <c r="AN12" s="684"/>
      <c r="AO12" s="684"/>
      <c r="AP12" s="533"/>
      <c r="AQ12" s="533"/>
      <c r="AR12" s="533"/>
      <c r="AS12" s="533"/>
      <c r="AT12" s="533"/>
      <c r="AU12" s="532"/>
      <c r="AV12" s="521"/>
      <c r="AW12" s="521"/>
      <c r="AX12" s="521"/>
      <c r="AY12" s="521"/>
      <c r="AZ12" s="521"/>
      <c r="BA12" s="521"/>
      <c r="BB12" s="521"/>
      <c r="BC12" s="571"/>
      <c r="BD12" s="571"/>
      <c r="BE12" s="573"/>
      <c r="BF12" s="493"/>
      <c r="BG12" s="493"/>
      <c r="BH12" s="493"/>
      <c r="BI12" s="493"/>
      <c r="BJ12" s="493"/>
      <c r="BK12" s="493"/>
      <c r="BL12" s="493"/>
      <c r="BM12" s="493"/>
      <c r="BN12" s="493"/>
      <c r="BO12" s="493"/>
      <c r="BP12" s="493"/>
      <c r="BQ12" s="493"/>
      <c r="BR12" s="493"/>
      <c r="BS12" s="493"/>
      <c r="BT12" s="493"/>
      <c r="BU12" s="493"/>
      <c r="BV12" s="493"/>
      <c r="BW12" s="493"/>
      <c r="BX12" s="493"/>
      <c r="BY12" s="493"/>
      <c r="BZ12" s="493"/>
      <c r="CA12" s="493"/>
      <c r="CB12" s="493"/>
      <c r="CC12" s="493"/>
      <c r="CD12" s="493"/>
      <c r="CE12" s="493"/>
      <c r="CF12" s="493"/>
      <c r="CG12" s="493"/>
      <c r="CH12" s="493"/>
      <c r="CI12" s="493"/>
      <c r="CJ12" s="493"/>
      <c r="CK12" s="493"/>
      <c r="CL12" s="493"/>
      <c r="CM12" s="493"/>
      <c r="CN12" s="493"/>
      <c r="CO12" s="493"/>
      <c r="CP12" s="493"/>
      <c r="CQ12" s="493"/>
    </row>
    <row r="13" spans="4:95" ht="13.5" customHeight="1" thickBot="1" x14ac:dyDescent="0.3">
      <c r="D13" s="870"/>
      <c r="E13" s="870"/>
      <c r="F13" s="870"/>
      <c r="G13" s="870"/>
      <c r="H13" s="883"/>
      <c r="I13" s="883"/>
      <c r="J13" s="883"/>
      <c r="K13" s="883"/>
      <c r="L13" s="883"/>
      <c r="M13" s="870"/>
      <c r="N13" s="870"/>
      <c r="O13" s="870"/>
      <c r="P13" s="870"/>
      <c r="Q13" s="870"/>
      <c r="R13" s="870"/>
      <c r="S13" s="870"/>
      <c r="T13" s="870"/>
      <c r="U13" s="883"/>
      <c r="V13" s="883"/>
      <c r="W13" s="894"/>
      <c r="X13" s="894"/>
      <c r="Y13" s="894"/>
      <c r="Z13" s="894"/>
      <c r="AA13" s="894"/>
      <c r="AB13" s="895"/>
      <c r="AC13" s="700"/>
      <c r="AD13" s="700"/>
      <c r="AE13" s="700"/>
      <c r="AF13" s="700"/>
      <c r="AG13" s="700"/>
      <c r="AH13" s="700"/>
      <c r="AI13" s="700"/>
      <c r="AJ13" s="700"/>
      <c r="AK13" s="700"/>
      <c r="AL13" s="700"/>
      <c r="AM13" s="700"/>
      <c r="AN13" s="684"/>
      <c r="AO13" s="684"/>
      <c r="AP13" s="533"/>
      <c r="AQ13" s="533"/>
      <c r="AR13" s="533"/>
      <c r="AS13" s="533"/>
      <c r="AT13" s="533"/>
      <c r="AU13" s="532"/>
      <c r="AV13" s="521"/>
      <c r="AW13" s="521"/>
      <c r="AX13" s="521"/>
      <c r="AY13" s="521"/>
      <c r="AZ13" s="521"/>
      <c r="BA13" s="521"/>
      <c r="BB13" s="521"/>
      <c r="BC13" s="571"/>
      <c r="BD13" s="571"/>
      <c r="BE13" s="573"/>
      <c r="BF13" s="493"/>
      <c r="BG13" s="493"/>
      <c r="BH13" s="493"/>
      <c r="BI13" s="493"/>
      <c r="BJ13" s="493"/>
      <c r="BK13" s="493"/>
      <c r="BL13" s="493"/>
      <c r="BM13" s="493"/>
      <c r="BN13" s="493"/>
      <c r="BO13" s="493"/>
      <c r="BP13" s="493"/>
      <c r="BQ13" s="493"/>
      <c r="BR13" s="493"/>
      <c r="BS13" s="493"/>
      <c r="BT13" s="493"/>
      <c r="BU13" s="493"/>
      <c r="BV13" s="493"/>
      <c r="BW13" s="493"/>
      <c r="BX13" s="493"/>
      <c r="BY13" s="493"/>
      <c r="BZ13" s="493"/>
      <c r="CA13" s="493"/>
      <c r="CB13" s="493"/>
      <c r="CC13" s="493"/>
      <c r="CD13" s="493"/>
      <c r="CE13" s="493"/>
      <c r="CF13" s="493"/>
      <c r="CG13" s="493"/>
      <c r="CH13" s="493"/>
      <c r="CI13" s="493"/>
      <c r="CJ13" s="493"/>
      <c r="CK13" s="493"/>
      <c r="CL13" s="493"/>
      <c r="CM13" s="493"/>
      <c r="CN13" s="493"/>
      <c r="CO13" s="493"/>
      <c r="CP13" s="493"/>
      <c r="CQ13" s="493"/>
    </row>
    <row r="14" spans="4:95" ht="15.75" thickBot="1" x14ac:dyDescent="0.3">
      <c r="D14" s="1467" t="s">
        <v>11</v>
      </c>
      <c r="E14" s="1468"/>
      <c r="F14" s="1468"/>
      <c r="G14" s="1468"/>
      <c r="H14" s="1468"/>
      <c r="I14" s="1468"/>
      <c r="J14" s="1469"/>
      <c r="K14" s="1470" t="str">
        <f>IF('Capacity Plan'!I14="","",'Capacity Plan'!I14)</f>
        <v/>
      </c>
      <c r="L14" s="1471"/>
      <c r="M14" s="1471"/>
      <c r="N14" s="1472"/>
      <c r="O14" s="870"/>
      <c r="P14" s="870"/>
      <c r="Q14" s="870"/>
      <c r="R14" s="870"/>
      <c r="S14" s="870"/>
      <c r="T14" s="870"/>
      <c r="U14" s="870"/>
      <c r="V14" s="870"/>
      <c r="W14" s="870"/>
      <c r="X14" s="870"/>
      <c r="Y14" s="894"/>
      <c r="Z14" s="894"/>
      <c r="AA14" s="894"/>
      <c r="AB14" s="895"/>
      <c r="AC14" s="700"/>
      <c r="AD14" s="700"/>
      <c r="AE14" s="684"/>
      <c r="AF14" s="533"/>
      <c r="AG14" s="700"/>
      <c r="AH14" s="700"/>
      <c r="AI14" s="700"/>
      <c r="AJ14" s="700"/>
      <c r="AK14" s="700"/>
      <c r="AL14" s="700"/>
      <c r="AM14" s="700"/>
      <c r="AN14" s="703"/>
      <c r="AO14" s="684"/>
      <c r="AP14" s="533"/>
      <c r="AQ14" s="533"/>
      <c r="AR14" s="533"/>
      <c r="AS14" s="690"/>
      <c r="AT14" s="533"/>
      <c r="AU14" s="532"/>
      <c r="AV14" s="521"/>
      <c r="AW14" s="521"/>
      <c r="AX14" s="521"/>
      <c r="AY14" s="521"/>
      <c r="AZ14" s="521"/>
      <c r="BA14" s="521"/>
      <c r="BB14" s="521"/>
      <c r="BC14" s="571"/>
      <c r="BD14" s="571"/>
      <c r="BE14" s="573"/>
      <c r="BF14" s="493"/>
      <c r="BG14" s="493"/>
      <c r="BH14" s="493"/>
      <c r="BI14" s="493"/>
      <c r="BJ14" s="493"/>
      <c r="BK14" s="493"/>
      <c r="BL14" s="493"/>
      <c r="BM14" s="493"/>
      <c r="BN14" s="493"/>
      <c r="BO14" s="493"/>
      <c r="BP14" s="493"/>
      <c r="BQ14" s="493"/>
      <c r="BR14" s="493"/>
      <c r="BS14" s="493"/>
      <c r="BT14" s="493"/>
      <c r="BU14" s="493"/>
      <c r="BV14" s="493"/>
      <c r="BW14" s="493"/>
      <c r="BX14" s="493"/>
      <c r="BY14" s="493"/>
      <c r="BZ14" s="493"/>
      <c r="CA14" s="493"/>
      <c r="CB14" s="493"/>
      <c r="CC14" s="493"/>
      <c r="CD14" s="493"/>
      <c r="CE14" s="493"/>
      <c r="CF14" s="493"/>
      <c r="CG14" s="493"/>
      <c r="CH14" s="493"/>
      <c r="CI14" s="493"/>
      <c r="CJ14" s="493"/>
      <c r="CK14" s="493"/>
      <c r="CL14" s="493"/>
      <c r="CM14" s="493"/>
      <c r="CN14" s="493"/>
      <c r="CO14" s="493"/>
      <c r="CP14" s="493"/>
      <c r="CQ14" s="493"/>
    </row>
    <row r="15" spans="4:95" ht="8.25" customHeight="1" thickBot="1" x14ac:dyDescent="0.3">
      <c r="D15" s="1466" t="s">
        <v>283</v>
      </c>
      <c r="E15" s="1466"/>
      <c r="F15" s="1466"/>
      <c r="G15" s="1466"/>
      <c r="H15" s="1466"/>
      <c r="I15" s="1466"/>
      <c r="J15" s="859"/>
      <c r="K15" s="713"/>
      <c r="L15" s="714"/>
      <c r="M15" s="685"/>
      <c r="N15" s="685"/>
      <c r="O15" s="685"/>
      <c r="P15" s="685"/>
      <c r="Q15" s="685"/>
      <c r="R15" s="685"/>
      <c r="S15" s="685"/>
      <c r="T15" s="685"/>
      <c r="U15" s="685"/>
      <c r="V15" s="705"/>
      <c r="W15" s="685"/>
      <c r="X15" s="706"/>
      <c r="Y15" s="702"/>
      <c r="Z15" s="701"/>
      <c r="AA15" s="686"/>
      <c r="AB15" s="686"/>
      <c r="AC15" s="686"/>
      <c r="AD15" s="684"/>
      <c r="AE15" s="684"/>
      <c r="AF15" s="707"/>
      <c r="AG15" s="533"/>
      <c r="AH15" s="533"/>
      <c r="AI15" s="533"/>
      <c r="AJ15" s="533"/>
      <c r="AK15" s="533"/>
      <c r="AL15" s="684"/>
      <c r="AM15" s="703"/>
      <c r="AN15" s="703"/>
      <c r="AO15" s="684"/>
      <c r="AP15" s="533"/>
      <c r="AQ15" s="533"/>
      <c r="AR15" s="533"/>
      <c r="AS15" s="690"/>
      <c r="AT15" s="533"/>
      <c r="AU15" s="535"/>
      <c r="AV15" s="521"/>
      <c r="AW15" s="521"/>
      <c r="AX15" s="521"/>
      <c r="AY15" s="521"/>
      <c r="AZ15" s="521"/>
      <c r="BA15" s="521"/>
      <c r="BB15" s="521"/>
      <c r="BC15" s="571"/>
      <c r="BD15" s="571"/>
      <c r="BE15" s="573"/>
      <c r="BF15" s="493"/>
      <c r="BG15" s="493"/>
      <c r="BH15" s="493"/>
      <c r="BI15" s="493"/>
      <c r="BJ15" s="493"/>
      <c r="BK15" s="493"/>
      <c r="BL15" s="493"/>
      <c r="BM15" s="493"/>
      <c r="BN15" s="493"/>
      <c r="BO15" s="493"/>
      <c r="BP15" s="493"/>
      <c r="BQ15" s="493"/>
      <c r="BR15" s="493"/>
      <c r="BS15" s="493"/>
      <c r="BT15" s="493"/>
      <c r="BU15" s="493"/>
      <c r="BV15" s="493"/>
      <c r="BW15" s="493"/>
      <c r="BX15" s="493"/>
      <c r="BY15" s="493"/>
      <c r="BZ15" s="493"/>
      <c r="CA15" s="493"/>
      <c r="CB15" s="493"/>
      <c r="CC15" s="493"/>
      <c r="CD15" s="493"/>
      <c r="CE15" s="493"/>
      <c r="CF15" s="493"/>
      <c r="CG15" s="493"/>
      <c r="CH15" s="493"/>
      <c r="CI15" s="493"/>
      <c r="CJ15" s="493"/>
      <c r="CK15" s="493"/>
      <c r="CL15" s="493"/>
      <c r="CM15" s="493"/>
      <c r="CN15" s="493"/>
      <c r="CO15" s="493"/>
      <c r="CP15" s="493"/>
      <c r="CQ15" s="493"/>
    </row>
    <row r="16" spans="4:95" ht="8.25" customHeight="1" thickBot="1" x14ac:dyDescent="0.3">
      <c r="D16" s="1466"/>
      <c r="E16" s="1466"/>
      <c r="F16" s="1466"/>
      <c r="G16" s="1466"/>
      <c r="H16" s="1466"/>
      <c r="I16" s="1466"/>
      <c r="J16" s="858"/>
      <c r="K16" s="856"/>
      <c r="L16" s="704"/>
      <c r="M16" s="685"/>
      <c r="N16" s="685"/>
      <c r="O16" s="685"/>
      <c r="P16" s="685"/>
      <c r="Q16" s="685"/>
      <c r="R16" s="708"/>
      <c r="S16" s="685"/>
      <c r="T16" s="685"/>
      <c r="U16" s="685"/>
      <c r="V16" s="685"/>
      <c r="W16" s="709"/>
      <c r="X16" s="533"/>
      <c r="Y16" s="533"/>
      <c r="Z16" s="685"/>
      <c r="AA16" s="686"/>
      <c r="AB16" s="710"/>
      <c r="AC16" s="711"/>
      <c r="AD16" s="700"/>
      <c r="AE16" s="712"/>
      <c r="AF16" s="533"/>
      <c r="AG16" s="533"/>
      <c r="AH16" s="533"/>
      <c r="AI16" s="533"/>
      <c r="AJ16" s="533"/>
      <c r="AK16" s="533"/>
      <c r="AL16" s="684"/>
      <c r="AM16" s="684"/>
      <c r="AN16" s="684"/>
      <c r="AO16" s="684"/>
      <c r="AP16" s="533"/>
      <c r="AQ16" s="533"/>
      <c r="AR16" s="533"/>
      <c r="AS16" s="690"/>
      <c r="AT16" s="732"/>
      <c r="AU16" s="514"/>
      <c r="AV16" s="521"/>
      <c r="AW16" s="521"/>
      <c r="AX16" s="521"/>
      <c r="AY16" s="521"/>
      <c r="AZ16" s="521"/>
      <c r="BA16" s="521"/>
      <c r="BB16" s="521"/>
      <c r="BC16" s="571"/>
      <c r="BD16" s="571"/>
      <c r="BE16" s="573"/>
      <c r="BF16" s="493"/>
      <c r="BG16" s="493"/>
      <c r="BH16" s="493"/>
      <c r="BI16" s="493"/>
      <c r="BJ16" s="493"/>
      <c r="BK16" s="493"/>
      <c r="BL16" s="493"/>
      <c r="BM16" s="493"/>
      <c r="BN16" s="493"/>
      <c r="BO16" s="493"/>
      <c r="BP16" s="493"/>
      <c r="BQ16" s="493"/>
      <c r="BR16" s="493"/>
      <c r="BS16" s="493"/>
      <c r="BT16" s="493"/>
      <c r="BU16" s="493"/>
      <c r="BV16" s="493"/>
      <c r="BW16" s="493"/>
      <c r="BX16" s="493"/>
      <c r="BY16" s="493"/>
      <c r="BZ16" s="493"/>
      <c r="CA16" s="493"/>
      <c r="CB16" s="493"/>
      <c r="CC16" s="493"/>
      <c r="CD16" s="493"/>
      <c r="CE16" s="493"/>
      <c r="CF16" s="493"/>
      <c r="CG16" s="493"/>
      <c r="CH16" s="493"/>
      <c r="CI16" s="493"/>
      <c r="CJ16" s="493"/>
      <c r="CK16" s="493"/>
      <c r="CL16" s="493"/>
      <c r="CM16" s="493"/>
      <c r="CN16" s="493"/>
      <c r="CO16" s="493"/>
      <c r="CP16" s="493"/>
      <c r="CQ16" s="493"/>
    </row>
    <row r="17" spans="1:95" ht="8.25" customHeight="1" x14ac:dyDescent="0.25">
      <c r="D17" s="1466"/>
      <c r="E17" s="1466"/>
      <c r="F17" s="1466"/>
      <c r="G17" s="1466"/>
      <c r="H17" s="1466"/>
      <c r="I17" s="1466"/>
      <c r="J17" s="857"/>
      <c r="K17" s="716"/>
      <c r="L17" s="715"/>
      <c r="M17" s="715"/>
      <c r="N17" s="715"/>
      <c r="O17" s="715"/>
      <c r="P17" s="715"/>
      <c r="Q17" s="715"/>
      <c r="R17" s="715"/>
      <c r="S17" s="715"/>
      <c r="T17" s="715"/>
      <c r="U17" s="715"/>
      <c r="V17" s="715"/>
      <c r="W17" s="715"/>
      <c r="X17" s="717"/>
      <c r="Y17" s="718"/>
      <c r="Z17" s="718"/>
      <c r="AA17" s="719"/>
      <c r="AB17" s="720"/>
      <c r="AC17" s="720" t="str">
        <f>IF(SUM(AC21:AC50)&gt;=1,"Yes","")</f>
        <v/>
      </c>
      <c r="AD17" s="721"/>
      <c r="AE17" s="721"/>
      <c r="AF17" s="536"/>
      <c r="AG17" s="536"/>
      <c r="AH17" s="536"/>
      <c r="AI17" s="536"/>
      <c r="AJ17" s="536"/>
      <c r="AK17" s="536"/>
      <c r="AL17" s="722"/>
      <c r="AM17" s="722"/>
      <c r="AN17" s="722"/>
      <c r="AO17" s="722"/>
      <c r="AP17" s="722"/>
      <c r="AQ17" s="536"/>
      <c r="AR17" s="536"/>
      <c r="AS17" s="536"/>
      <c r="AT17" s="723"/>
      <c r="AU17" s="534"/>
      <c r="AV17" s="521"/>
      <c r="AW17" s="521"/>
      <c r="AX17" s="521"/>
      <c r="AY17" s="521"/>
      <c r="AZ17" s="521"/>
      <c r="BA17" s="521"/>
      <c r="BB17" s="521"/>
      <c r="BC17" s="571"/>
      <c r="BD17" s="571"/>
      <c r="BE17" s="573"/>
      <c r="BF17" s="493"/>
      <c r="BG17" s="493"/>
      <c r="BH17" s="493"/>
      <c r="BI17" s="493"/>
      <c r="BJ17" s="493"/>
      <c r="BK17" s="493"/>
      <c r="BL17" s="493"/>
      <c r="BM17" s="493"/>
      <c r="BN17" s="493"/>
      <c r="BO17" s="493"/>
      <c r="BP17" s="493"/>
      <c r="BQ17" s="493"/>
      <c r="BR17" s="493"/>
      <c r="BS17" s="493"/>
      <c r="BT17" s="493"/>
      <c r="BU17" s="493"/>
      <c r="BV17" s="493"/>
      <c r="BW17" s="493"/>
      <c r="BX17" s="493"/>
      <c r="BY17" s="493"/>
      <c r="BZ17" s="493"/>
      <c r="CA17" s="493"/>
      <c r="CB17" s="493"/>
      <c r="CC17" s="493"/>
      <c r="CD17" s="493"/>
      <c r="CE17" s="493"/>
      <c r="CF17" s="493"/>
      <c r="CG17" s="493"/>
      <c r="CH17" s="493"/>
      <c r="CI17" s="493"/>
      <c r="CJ17" s="493"/>
      <c r="CK17" s="493"/>
      <c r="CL17" s="493"/>
      <c r="CM17" s="493"/>
      <c r="CN17" s="493"/>
      <c r="CO17" s="493"/>
      <c r="CP17" s="493"/>
      <c r="CQ17" s="493"/>
    </row>
    <row r="18" spans="1:95" ht="68.25" customHeight="1" thickBot="1" x14ac:dyDescent="0.3">
      <c r="A18" s="739" t="s">
        <v>14</v>
      </c>
      <c r="B18" s="531" t="s">
        <v>285</v>
      </c>
      <c r="C18" s="531" t="s">
        <v>284</v>
      </c>
      <c r="D18" s="740" t="s">
        <v>132</v>
      </c>
      <c r="E18" s="1463" t="s">
        <v>352</v>
      </c>
      <c r="F18" s="1464"/>
      <c r="G18" s="1464"/>
      <c r="H18" s="1464"/>
      <c r="I18" s="1465"/>
      <c r="J18" s="1132" t="s">
        <v>133</v>
      </c>
      <c r="K18" s="1133" t="s">
        <v>16</v>
      </c>
      <c r="L18" s="1133" t="s">
        <v>17</v>
      </c>
      <c r="M18" s="1133" t="s">
        <v>18</v>
      </c>
      <c r="N18" s="1133" t="s">
        <v>267</v>
      </c>
      <c r="O18" s="1133" t="s">
        <v>20</v>
      </c>
      <c r="P18" s="1134" t="s">
        <v>21</v>
      </c>
      <c r="Q18" s="1134" t="s">
        <v>307</v>
      </c>
      <c r="R18" s="1134" t="s">
        <v>308</v>
      </c>
      <c r="S18" s="1134" t="s">
        <v>309</v>
      </c>
      <c r="T18" s="1134" t="s">
        <v>310</v>
      </c>
      <c r="U18" s="1134" t="s">
        <v>311</v>
      </c>
      <c r="V18" s="1135" t="s">
        <v>272</v>
      </c>
      <c r="W18" s="1135" t="s">
        <v>265</v>
      </c>
      <c r="X18" s="1135" t="s">
        <v>250</v>
      </c>
      <c r="Y18" s="1136" t="s">
        <v>280</v>
      </c>
      <c r="Z18" s="1135" t="s">
        <v>251</v>
      </c>
      <c r="AA18" s="1137" t="s">
        <v>209</v>
      </c>
      <c r="AB18" s="1133" t="s">
        <v>31</v>
      </c>
      <c r="AC18" s="1133" t="s">
        <v>253</v>
      </c>
      <c r="AD18" s="1133" t="s">
        <v>32</v>
      </c>
      <c r="AE18" s="1133" t="s">
        <v>266</v>
      </c>
      <c r="AF18" s="1138" t="s">
        <v>335</v>
      </c>
      <c r="AG18" s="1139" t="s">
        <v>228</v>
      </c>
      <c r="AH18" s="1138" t="s">
        <v>198</v>
      </c>
      <c r="AI18" s="1138" t="s">
        <v>273</v>
      </c>
      <c r="AJ18" s="1139" t="s">
        <v>35</v>
      </c>
      <c r="AK18" s="1138" t="s">
        <v>336</v>
      </c>
      <c r="AL18" s="1139" t="s">
        <v>337</v>
      </c>
      <c r="AM18" s="1140" t="s">
        <v>338</v>
      </c>
      <c r="AN18" s="1140" t="s">
        <v>339</v>
      </c>
      <c r="AO18" s="1140" t="s">
        <v>340</v>
      </c>
      <c r="AP18" s="1140" t="s">
        <v>341</v>
      </c>
      <c r="AQ18" s="1139" t="s">
        <v>342</v>
      </c>
      <c r="AR18" s="1140" t="s">
        <v>343</v>
      </c>
      <c r="AS18" s="1141" t="s">
        <v>44</v>
      </c>
      <c r="AT18" s="1141" t="s">
        <v>344</v>
      </c>
      <c r="AU18" s="1142" t="s">
        <v>345</v>
      </c>
      <c r="AV18" s="636"/>
      <c r="AW18" s="521"/>
      <c r="AX18" s="521"/>
      <c r="AY18" s="521"/>
      <c r="AZ18" s="521"/>
      <c r="BA18" s="521"/>
      <c r="BB18" s="521"/>
      <c r="BC18" s="571"/>
      <c r="BD18" s="571"/>
      <c r="BE18" s="573"/>
      <c r="BF18" s="493"/>
      <c r="BG18" s="493"/>
      <c r="BH18" s="493"/>
      <c r="BI18" s="493"/>
      <c r="BJ18" s="493"/>
      <c r="BK18" s="493"/>
      <c r="BL18" s="493"/>
      <c r="BM18" s="493"/>
      <c r="BN18" s="493"/>
      <c r="BO18" s="493"/>
      <c r="BP18" s="493"/>
      <c r="BQ18" s="493"/>
      <c r="BR18" s="493"/>
      <c r="BS18" s="493"/>
      <c r="BT18" s="493"/>
      <c r="BU18" s="493"/>
      <c r="BV18" s="493"/>
      <c r="BW18" s="493"/>
      <c r="BX18" s="493"/>
      <c r="BY18" s="493"/>
      <c r="BZ18" s="493"/>
      <c r="CA18" s="493"/>
      <c r="CB18" s="493"/>
      <c r="CC18" s="493"/>
      <c r="CD18" s="493"/>
      <c r="CE18" s="493"/>
      <c r="CF18" s="493"/>
      <c r="CG18" s="493"/>
      <c r="CH18" s="493"/>
      <c r="CI18" s="493"/>
      <c r="CJ18" s="493"/>
      <c r="CK18" s="493"/>
      <c r="CL18" s="493"/>
      <c r="CM18" s="493"/>
      <c r="CN18" s="493"/>
      <c r="CO18" s="493"/>
      <c r="CP18" s="493"/>
      <c r="CQ18" s="493"/>
    </row>
    <row r="19" spans="1:95" s="59" customFormat="1" ht="4.5" customHeight="1" x14ac:dyDescent="0.25">
      <c r="A19" s="741"/>
      <c r="D19" s="731"/>
      <c r="E19" s="730"/>
      <c r="F19" s="724"/>
      <c r="G19" s="724"/>
      <c r="H19" s="724"/>
      <c r="I19" s="724"/>
      <c r="J19" s="724"/>
      <c r="K19" s="724"/>
      <c r="L19" s="724"/>
      <c r="M19" s="724"/>
      <c r="N19" s="724"/>
      <c r="O19" s="724"/>
      <c r="P19" s="725"/>
      <c r="Q19" s="725"/>
      <c r="R19" s="725"/>
      <c r="S19" s="725"/>
      <c r="T19" s="725"/>
      <c r="U19" s="725"/>
      <c r="V19" s="726"/>
      <c r="W19" s="726"/>
      <c r="X19" s="726"/>
      <c r="Y19" s="726"/>
      <c r="Z19" s="726"/>
      <c r="AA19" s="727"/>
      <c r="AB19" s="473"/>
      <c r="AC19" s="473"/>
      <c r="AD19" s="473"/>
      <c r="AE19" s="473"/>
      <c r="AF19" s="727"/>
      <c r="AG19" s="727"/>
      <c r="AH19" s="727"/>
      <c r="AI19" s="727"/>
      <c r="AJ19" s="727"/>
      <c r="AK19" s="727"/>
      <c r="AL19" s="727"/>
      <c r="AM19" s="473"/>
      <c r="AN19" s="473"/>
      <c r="AO19" s="473"/>
      <c r="AP19" s="473"/>
      <c r="AQ19" s="727"/>
      <c r="AR19" s="473"/>
      <c r="AS19" s="728"/>
      <c r="AT19" s="728"/>
      <c r="AU19" s="729"/>
      <c r="AV19" s="636"/>
      <c r="AW19" s="521"/>
      <c r="AX19" s="521"/>
      <c r="AY19" s="521"/>
      <c r="AZ19" s="521"/>
      <c r="BA19" s="521"/>
      <c r="BB19" s="521"/>
      <c r="BC19" s="521"/>
      <c r="BD19" s="521"/>
      <c r="BE19" s="573"/>
      <c r="BF19" s="493"/>
      <c r="BG19" s="493"/>
      <c r="BH19" s="493"/>
      <c r="BI19" s="493"/>
      <c r="BJ19" s="493"/>
      <c r="BK19" s="493"/>
      <c r="BL19" s="493"/>
      <c r="BM19" s="493"/>
      <c r="BN19" s="493"/>
      <c r="BO19" s="493"/>
      <c r="BP19" s="493"/>
      <c r="BQ19" s="493"/>
      <c r="BR19" s="493"/>
      <c r="BS19" s="493"/>
      <c r="BT19" s="493"/>
      <c r="BU19" s="493"/>
      <c r="BV19" s="493"/>
      <c r="BW19" s="493"/>
      <c r="BX19" s="493"/>
      <c r="BY19" s="493"/>
      <c r="BZ19" s="493"/>
      <c r="CA19" s="493"/>
      <c r="CB19" s="493"/>
      <c r="CC19" s="493"/>
      <c r="CD19" s="493"/>
      <c r="CE19" s="493"/>
      <c r="CF19" s="493"/>
      <c r="CG19" s="493"/>
      <c r="CH19" s="493"/>
      <c r="CI19" s="493"/>
      <c r="CJ19" s="493"/>
      <c r="CK19" s="493"/>
      <c r="CL19" s="493"/>
      <c r="CM19" s="493"/>
      <c r="CN19" s="493"/>
      <c r="CO19" s="493"/>
      <c r="CP19" s="493"/>
      <c r="CQ19" s="493"/>
    </row>
    <row r="20" spans="1:95" s="59" customFormat="1" ht="4.5" customHeight="1" x14ac:dyDescent="0.25">
      <c r="A20" s="741"/>
      <c r="D20" s="449"/>
      <c r="E20" s="444"/>
      <c r="F20" s="481"/>
      <c r="G20" s="481"/>
      <c r="H20" s="481"/>
      <c r="I20" s="481"/>
      <c r="J20" s="53"/>
      <c r="K20" s="53"/>
      <c r="L20" s="53"/>
      <c r="M20" s="53"/>
      <c r="N20" s="53"/>
      <c r="O20" s="53"/>
      <c r="P20" s="54"/>
      <c r="Q20" s="54"/>
      <c r="R20" s="54"/>
      <c r="S20" s="54"/>
      <c r="T20" s="54"/>
      <c r="U20" s="54"/>
      <c r="V20" s="55"/>
      <c r="W20" s="55"/>
      <c r="X20" s="55"/>
      <c r="Y20" s="55"/>
      <c r="Z20" s="55"/>
      <c r="AA20" s="56"/>
      <c r="AB20" s="51"/>
      <c r="AC20" s="51"/>
      <c r="AD20" s="51"/>
      <c r="AE20" s="51"/>
      <c r="AF20" s="56"/>
      <c r="AG20" s="56"/>
      <c r="AH20" s="56"/>
      <c r="AI20" s="56"/>
      <c r="AJ20" s="56"/>
      <c r="AK20" s="56"/>
      <c r="AL20" s="56"/>
      <c r="AM20" s="51"/>
      <c r="AN20" s="51"/>
      <c r="AO20" s="51"/>
      <c r="AP20" s="51"/>
      <c r="AQ20" s="56"/>
      <c r="AR20" s="51"/>
      <c r="AS20" s="57"/>
      <c r="AT20" s="57"/>
      <c r="AU20" s="58"/>
      <c r="AV20" s="636"/>
      <c r="AW20" s="521"/>
      <c r="AX20" s="521"/>
      <c r="AY20" s="521"/>
      <c r="AZ20" s="521"/>
      <c r="BA20" s="521"/>
      <c r="BB20" s="521"/>
      <c r="BC20" s="521"/>
      <c r="BD20" s="521"/>
      <c r="BE20" s="573"/>
      <c r="BF20" s="493"/>
      <c r="BG20" s="493"/>
      <c r="BH20" s="493"/>
      <c r="BI20" s="493"/>
      <c r="BJ20" s="493"/>
      <c r="BK20" s="493"/>
      <c r="BL20" s="493"/>
      <c r="BM20" s="493"/>
      <c r="BN20" s="493"/>
      <c r="BO20" s="493"/>
      <c r="BP20" s="493"/>
      <c r="BQ20" s="493"/>
      <c r="BR20" s="493"/>
      <c r="BS20" s="493"/>
      <c r="BT20" s="493"/>
      <c r="BU20" s="493"/>
      <c r="BV20" s="493"/>
      <c r="BW20" s="493"/>
      <c r="BX20" s="493"/>
      <c r="BY20" s="493"/>
      <c r="BZ20" s="493"/>
      <c r="CA20" s="493"/>
      <c r="CB20" s="493"/>
      <c r="CC20" s="493"/>
      <c r="CD20" s="493"/>
      <c r="CE20" s="493"/>
      <c r="CF20" s="493"/>
      <c r="CG20" s="493"/>
      <c r="CH20" s="493"/>
      <c r="CI20" s="493"/>
      <c r="CJ20" s="493"/>
      <c r="CK20" s="493"/>
      <c r="CL20" s="493"/>
      <c r="CM20" s="493"/>
      <c r="CN20" s="493"/>
      <c r="CO20" s="493"/>
      <c r="CP20" s="493"/>
      <c r="CQ20" s="493"/>
    </row>
    <row r="21" spans="1:95" s="79" customFormat="1" ht="24.75" customHeight="1" x14ac:dyDescent="0.25">
      <c r="A21" s="151">
        <f t="shared" ref="A21:A50" si="0">IF(D21="",0,COUNTIF($D$21:$D$50,D21))</f>
        <v>0</v>
      </c>
      <c r="B21" s="151">
        <f>IF(MIN($AG$21:$AG$50)=AG21,2,0)</f>
        <v>0</v>
      </c>
      <c r="C21" s="151">
        <f>IF(MAX($AG$21:$AG$50)=AG21,1,0)</f>
        <v>0</v>
      </c>
      <c r="D21" s="1113" t="str">
        <f>IF('Capacity Plan'!B21=0,"",'Capacity Plan'!B21)</f>
        <v/>
      </c>
      <c r="E21" s="1111" t="s">
        <v>47</v>
      </c>
      <c r="F21" s="1458">
        <f>IFERROR('Capacity Plan'!D21,"")</f>
        <v>0</v>
      </c>
      <c r="G21" s="1459"/>
      <c r="H21" s="1459"/>
      <c r="I21" s="1460"/>
      <c r="J21" s="902">
        <f>IFERROR('Capacity Plan'!H21,"")</f>
        <v>0</v>
      </c>
      <c r="K21" s="451">
        <f>'Capacity Plan'!I21</f>
        <v>0</v>
      </c>
      <c r="L21" s="451">
        <f>'Capacity Plan'!J21</f>
        <v>0</v>
      </c>
      <c r="M21" s="451">
        <f>'Capacity Plan'!K21</f>
        <v>0</v>
      </c>
      <c r="N21" s="233" t="str">
        <f>IFERROR(IF(F21=0,"",'Process 1 - Actual Run Data'!S$10*O21),"")</f>
        <v/>
      </c>
      <c r="O21" s="234" t="str">
        <f>IF(F21=0,"",'Capacity Plan'!M21)</f>
        <v/>
      </c>
      <c r="P21" s="64" t="str">
        <f>IFERROR(((K21*(L21-(('Capacity Plan'!O21+'Capacity Plan'!R21)/60))*3600)/N21)*O21,"")</f>
        <v/>
      </c>
      <c r="Q21" s="236" t="str">
        <f>IF($F21=0,"",'Process 1 - Actual Run Data'!D$19)</f>
        <v/>
      </c>
      <c r="R21" s="236" t="str">
        <f>IF($F21=0,"",'Process 1 - Actual Run Data'!$D$20)</f>
        <v/>
      </c>
      <c r="S21" s="236" t="str">
        <f>IF($F21=0,"",'Process 1 - Actual Run Data'!$D$21)</f>
        <v/>
      </c>
      <c r="T21" s="236" t="str">
        <f>IF($F21=0,"",'Process 1 - Actual Run Data'!$D$22)</f>
        <v/>
      </c>
      <c r="U21" s="236" t="str">
        <f>IF($F21=0,"",'Process 1 - Actual Run Data'!$D$23)</f>
        <v/>
      </c>
      <c r="V21" s="906" t="str">
        <f>IFERROR(IF(D21=0,"",IF('Capacity Plan'!T21&lt;'Process 1 - Actual Run Data'!U$41,'Capacity Plan'!T21,'Process 1 - Actual Run Data'!U$41)),"")</f>
        <v/>
      </c>
      <c r="W21" s="482" t="str">
        <f>IF($F21=0,"",'Process 1 - Actual Run Data'!$X$42)</f>
        <v/>
      </c>
      <c r="X21" s="421" t="str">
        <f t="shared" ref="X21:X50" si="1">IFERROR(SUMIF(D$21:D$50,D21,W$21:W$50)/A21,"")</f>
        <v/>
      </c>
      <c r="Y21" s="421">
        <f>IF($D21&lt;$D22,(SUMIF($D$21:$D$50,$D21,$X$21:$X$50)/$A21)+Y22,Y22)</f>
        <v>0</v>
      </c>
      <c r="Z21" s="495" t="str">
        <f>IF('Process 1 - Actual Run Data'!$X$42="","",$Y21)</f>
        <v/>
      </c>
      <c r="AA21" s="423" t="str">
        <f t="shared" ref="AA21:AA50" si="2">IF(V21="","",P21*(1-Y21)*V21)</f>
        <v/>
      </c>
      <c r="AB21" s="903" t="str">
        <f>IF(F21=0,"",'Capacity Plan'!Z21)</f>
        <v/>
      </c>
      <c r="AC21" s="150">
        <f t="shared" ref="AC21:AC50" si="3">IF(A21=1,IF(AB21&gt;=0.5,1,0),0)</f>
        <v>0</v>
      </c>
      <c r="AD21" s="424" t="str">
        <f>'Capacity Plan'!AB21</f>
        <v/>
      </c>
      <c r="AE21" s="425" t="str">
        <f>IFERROR(IF(AA21*(1-AB21)=0,"",AA21*(1-AB21)),"")</f>
        <v/>
      </c>
      <c r="AF21" s="427" t="str">
        <f>'Capacity Plan'!AD21</f>
        <v/>
      </c>
      <c r="AG21" s="525" t="str">
        <f>IFERROR(ROUNDUP(AF21/AE21,4),"")</f>
        <v/>
      </c>
      <c r="AH21" s="135" t="str">
        <f t="shared" ref="AH21:AH43" si="4">IF(M21=0,"",U$12/U$9)</f>
        <v/>
      </c>
      <c r="AI21" s="430" t="str">
        <f>'Capacity Plan'!AG21</f>
        <v/>
      </c>
      <c r="AJ21" s="430" t="str">
        <f>IFERROR(IF(L21="","",$AF21*$U$9),"")</f>
        <v/>
      </c>
      <c r="AK21" s="430" t="str">
        <f>'Capacity Plan'!AI21</f>
        <v/>
      </c>
      <c r="AL21" s="433" t="str">
        <f>'Capacity Plan'!AJ21</f>
        <v/>
      </c>
      <c r="AM21" s="411" t="str">
        <f t="shared" ref="AM21:AM50" si="5">IF(L21=0,"",IF(AG21&lt;1,"NO","YES"))</f>
        <v/>
      </c>
      <c r="AN21" s="526" t="str">
        <f>IFERROR(AO21/AE21,"")</f>
        <v/>
      </c>
      <c r="AO21" s="432" t="str">
        <f t="shared" ref="AO21:AO50" si="6">IFERROR(IF(AF21*1.15=0,"",(AF21*1.15)),"")</f>
        <v/>
      </c>
      <c r="AP21" s="430" t="str">
        <f t="shared" ref="AP21:AP50" si="7">IFERROR(IF(M21="","",AO21*5),"")</f>
        <v/>
      </c>
      <c r="AQ21" s="433" t="str">
        <f>IF(AL21="","",AL21*1.15)</f>
        <v/>
      </c>
      <c r="AR21" s="411" t="str">
        <f t="shared" ref="AR21:AR50" si="8">IF(D21="","",IF(AN21&gt;1.2,"YES",IF(AN21&gt;1,"HR",IF(AN21&lt;1,"No",IF(AN21=1.001,"","NO")))))</f>
        <v/>
      </c>
      <c r="AS21" s="77" t="str">
        <f>IFERROR(IF(L21="","",(3600/N21)*O21*(1-Z21)*V21),"")</f>
        <v/>
      </c>
      <c r="AT21" s="78" t="str">
        <f>IFERROR(AG21*AD21,"")</f>
        <v/>
      </c>
      <c r="AU21" s="78" t="str">
        <f t="shared" ref="AU21:AU50" si="9">IFERROR(AD21*AG21*1.15,"")</f>
        <v/>
      </c>
      <c r="AV21" s="736"/>
      <c r="AW21" s="645"/>
      <c r="AX21" s="645"/>
      <c r="AY21" s="645"/>
      <c r="AZ21" s="645"/>
      <c r="BA21" s="645"/>
      <c r="BB21" s="645"/>
      <c r="BC21" s="645"/>
      <c r="BD21" s="645"/>
      <c r="BE21" s="573"/>
      <c r="BF21" s="493"/>
      <c r="BG21" s="493"/>
      <c r="BH21" s="493"/>
      <c r="BI21" s="493"/>
      <c r="BJ21" s="493"/>
      <c r="BK21" s="493"/>
      <c r="BL21" s="493"/>
      <c r="BM21" s="493"/>
      <c r="BN21" s="493"/>
      <c r="BO21" s="493"/>
      <c r="BP21" s="493"/>
      <c r="BQ21" s="493"/>
      <c r="BR21" s="493"/>
      <c r="BS21" s="493"/>
      <c r="BT21" s="493"/>
      <c r="BU21" s="493"/>
      <c r="BV21" s="493"/>
      <c r="BW21" s="493"/>
      <c r="BX21" s="493"/>
      <c r="BY21" s="493"/>
      <c r="BZ21" s="493"/>
      <c r="CA21" s="493"/>
      <c r="CB21" s="493"/>
      <c r="CC21" s="493"/>
      <c r="CD21" s="493"/>
      <c r="CE21" s="493"/>
      <c r="CF21" s="493"/>
      <c r="CG21" s="493"/>
      <c r="CH21" s="493"/>
      <c r="CI21" s="493"/>
      <c r="CJ21" s="493"/>
      <c r="CK21" s="493"/>
      <c r="CL21" s="493"/>
      <c r="CM21" s="493"/>
      <c r="CN21" s="493"/>
      <c r="CO21" s="493"/>
      <c r="CP21" s="493"/>
      <c r="CQ21" s="493"/>
    </row>
    <row r="22" spans="1:95" s="79" customFormat="1" ht="24.75" customHeight="1" x14ac:dyDescent="0.25">
      <c r="A22" s="151">
        <f t="shared" si="0"/>
        <v>0</v>
      </c>
      <c r="B22" s="151">
        <f t="shared" ref="B22:B50" si="10">IF(MIN($AG$21:$AG$50)=AG22,2,0)</f>
        <v>0</v>
      </c>
      <c r="C22" s="151">
        <f>IF(MAX($AG$21:$AG$50)=AG22,1,0)</f>
        <v>0</v>
      </c>
      <c r="D22" s="1113" t="str">
        <f>IF('Capacity Plan'!B22=0,"",'Capacity Plan'!B22)</f>
        <v/>
      </c>
      <c r="E22" s="1111" t="s">
        <v>49</v>
      </c>
      <c r="F22" s="1458">
        <f>IFERROR('Capacity Plan'!D22,"")</f>
        <v>0</v>
      </c>
      <c r="G22" s="1459"/>
      <c r="H22" s="1459"/>
      <c r="I22" s="1460"/>
      <c r="J22" s="902">
        <f>IFERROR('Capacity Plan'!H22,"")</f>
        <v>0</v>
      </c>
      <c r="K22" s="451">
        <f>'Capacity Plan'!I22</f>
        <v>0</v>
      </c>
      <c r="L22" s="451">
        <f>'Capacity Plan'!J22</f>
        <v>0</v>
      </c>
      <c r="M22" s="451">
        <f>'Capacity Plan'!K22</f>
        <v>0</v>
      </c>
      <c r="N22" s="233" t="str">
        <f>IFERROR(IF(F22=0,"",'Process 2 - Actual Run Data'!S$10*O22),"")</f>
        <v/>
      </c>
      <c r="O22" s="234" t="str">
        <f>IF(F22=0,"",'Capacity Plan'!M22)</f>
        <v/>
      </c>
      <c r="P22" s="64" t="str">
        <f>IFERROR(((K22*(L22-(('Capacity Plan'!O22+'Capacity Plan'!R22)/60))*3600)/N22)*O22,"")</f>
        <v/>
      </c>
      <c r="Q22" s="236" t="str">
        <f>IF($F22=0,"",'Process 2 - Actual Run Data'!D$19)</f>
        <v/>
      </c>
      <c r="R22" s="236" t="str">
        <f>IF($F22=0,"",'Process 2 - Actual Run Data'!$D$20)</f>
        <v/>
      </c>
      <c r="S22" s="236" t="str">
        <f>IF($F22=0,"",'Process 2 - Actual Run Data'!$D$21)</f>
        <v/>
      </c>
      <c r="T22" s="236" t="str">
        <f>IF($F22=0,"",'Process 2 - Actual Run Data'!$D$22)</f>
        <v/>
      </c>
      <c r="U22" s="236" t="str">
        <f>IF($F22=0,"",'Process 2 - Actual Run Data'!$D$23)</f>
        <v/>
      </c>
      <c r="V22" s="906" t="str">
        <f>IFERROR(IF(D22=0,"",IF('Capacity Plan'!T22&lt;'Process 2 - Actual Run Data'!U$41,'Capacity Plan'!T22,'Process 2 - Actual Run Data'!U$41)),"")</f>
        <v/>
      </c>
      <c r="W22" s="482" t="str">
        <f>IF($F22=0,"",'Process 2 - Actual Run Data'!$X$42)</f>
        <v/>
      </c>
      <c r="X22" s="421" t="str">
        <f t="shared" si="1"/>
        <v/>
      </c>
      <c r="Y22" s="421">
        <f>IF(D22&lt;D23,(SUMIF(D$21:D$50,D22,X$21:X$50)/A22)+Y23,Y23)</f>
        <v>0</v>
      </c>
      <c r="Z22" s="495" t="str">
        <f>IF('Process 2 - Actual Run Data'!$X$42="","",$Y22)</f>
        <v/>
      </c>
      <c r="AA22" s="423" t="str">
        <f t="shared" si="2"/>
        <v/>
      </c>
      <c r="AB22" s="903" t="str">
        <f>IF(F22=0,"",'Capacity Plan'!Z22)</f>
        <v/>
      </c>
      <c r="AC22" s="150">
        <f t="shared" si="3"/>
        <v>0</v>
      </c>
      <c r="AD22" s="424" t="str">
        <f>'Capacity Plan'!AB22</f>
        <v/>
      </c>
      <c r="AE22" s="425" t="str">
        <f t="shared" ref="AE22:AE50" si="11">IFERROR(IF(AA22*(1-AB22)=0,"",AA22*(1-AB22)),"")</f>
        <v/>
      </c>
      <c r="AF22" s="427" t="str">
        <f>'Capacity Plan'!AD22</f>
        <v/>
      </c>
      <c r="AG22" s="525" t="str">
        <f t="shared" ref="AG22:AG50" si="12">IFERROR(ROUNDUP(AF22/AE22,4),"")</f>
        <v/>
      </c>
      <c r="AH22" s="135" t="str">
        <f t="shared" si="4"/>
        <v/>
      </c>
      <c r="AI22" s="430" t="str">
        <f>'Capacity Plan'!AG22</f>
        <v/>
      </c>
      <c r="AJ22" s="430" t="str">
        <f t="shared" ref="AJ22:AJ50" si="13">IFERROR(IF(L22="","",$AF22*$U$9),"")</f>
        <v/>
      </c>
      <c r="AK22" s="430" t="str">
        <f>'Capacity Plan'!AI22</f>
        <v/>
      </c>
      <c r="AL22" s="433" t="str">
        <f>'Capacity Plan'!AJ22</f>
        <v/>
      </c>
      <c r="AM22" s="411" t="str">
        <f t="shared" si="5"/>
        <v/>
      </c>
      <c r="AN22" s="526" t="str">
        <f t="shared" ref="AN22:AN50" si="14">IFERROR(AO22/AE22,"")</f>
        <v/>
      </c>
      <c r="AO22" s="432" t="str">
        <f t="shared" si="6"/>
        <v/>
      </c>
      <c r="AP22" s="430" t="str">
        <f t="shared" si="7"/>
        <v/>
      </c>
      <c r="AQ22" s="433" t="str">
        <f t="shared" ref="AQ22:AQ50" si="15">IF(AL22="","",AL22*1.15)</f>
        <v/>
      </c>
      <c r="AR22" s="411" t="str">
        <f t="shared" si="8"/>
        <v/>
      </c>
      <c r="AS22" s="77" t="str">
        <f t="shared" ref="AS22:AS50" si="16">IFERROR(IF(L22="","",(3600/N22)*O22*(1-Z22)*V22),"")</f>
        <v/>
      </c>
      <c r="AT22" s="78" t="str">
        <f t="shared" ref="AT22:AT50" si="17">IFERROR(AG22*AD22,"")</f>
        <v/>
      </c>
      <c r="AU22" s="78" t="str">
        <f t="shared" si="9"/>
        <v/>
      </c>
      <c r="AV22" s="736"/>
      <c r="AW22" s="645"/>
      <c r="AX22" s="645"/>
      <c r="AY22" s="645"/>
      <c r="AZ22" s="645"/>
      <c r="BA22" s="645"/>
      <c r="BB22" s="645"/>
      <c r="BC22" s="645"/>
      <c r="BD22" s="645"/>
      <c r="BE22" s="573"/>
      <c r="BF22" s="493"/>
      <c r="BG22" s="493"/>
      <c r="BH22" s="493"/>
      <c r="BI22" s="493"/>
      <c r="BJ22" s="493"/>
      <c r="BK22" s="493"/>
      <c r="BL22" s="493"/>
      <c r="BM22" s="493"/>
      <c r="BN22" s="493"/>
      <c r="BO22" s="493"/>
      <c r="BP22" s="493"/>
      <c r="BQ22" s="493"/>
      <c r="BR22" s="493"/>
      <c r="BS22" s="493"/>
      <c r="BT22" s="493"/>
      <c r="BU22" s="493"/>
      <c r="BV22" s="493"/>
      <c r="BW22" s="493"/>
      <c r="BX22" s="493"/>
      <c r="BY22" s="493"/>
      <c r="BZ22" s="493"/>
      <c r="CA22" s="493"/>
      <c r="CB22" s="493"/>
      <c r="CC22" s="493"/>
      <c r="CD22" s="493"/>
      <c r="CE22" s="493"/>
      <c r="CF22" s="493"/>
      <c r="CG22" s="493"/>
      <c r="CH22" s="493"/>
      <c r="CI22" s="493"/>
      <c r="CJ22" s="493"/>
      <c r="CK22" s="493"/>
      <c r="CL22" s="493"/>
      <c r="CM22" s="493"/>
      <c r="CN22" s="493"/>
      <c r="CO22" s="493"/>
      <c r="CP22" s="493"/>
      <c r="CQ22" s="493"/>
    </row>
    <row r="23" spans="1:95" s="79" customFormat="1" ht="24.75" customHeight="1" x14ac:dyDescent="0.25">
      <c r="A23" s="151">
        <f t="shared" si="0"/>
        <v>0</v>
      </c>
      <c r="B23" s="151">
        <f t="shared" si="10"/>
        <v>0</v>
      </c>
      <c r="C23" s="151">
        <f t="shared" ref="C23:C50" si="18">IF(MAX($AG$21:$AG$50)=AG23,1,0)</f>
        <v>0</v>
      </c>
      <c r="D23" s="1113" t="str">
        <f>IF('Capacity Plan'!B23=0,"",'Capacity Plan'!B23)</f>
        <v/>
      </c>
      <c r="E23" s="1111" t="s">
        <v>50</v>
      </c>
      <c r="F23" s="1458">
        <f>IFERROR('Capacity Plan'!D23,"")</f>
        <v>0</v>
      </c>
      <c r="G23" s="1459"/>
      <c r="H23" s="1459"/>
      <c r="I23" s="1460"/>
      <c r="J23" s="902">
        <f>IFERROR('Capacity Plan'!H23,"")</f>
        <v>0</v>
      </c>
      <c r="K23" s="451">
        <f>'Capacity Plan'!I23</f>
        <v>0</v>
      </c>
      <c r="L23" s="451">
        <f>'Capacity Plan'!J23</f>
        <v>0</v>
      </c>
      <c r="M23" s="451">
        <f>'Capacity Plan'!K23</f>
        <v>0</v>
      </c>
      <c r="N23" s="233" t="str">
        <f>IFERROR(IF(F23=0,"",'Process 3 - Actual Run Data'!S$10*O23),"")</f>
        <v/>
      </c>
      <c r="O23" s="234" t="str">
        <f>IF(F23=0,"",'Capacity Plan'!M23)</f>
        <v/>
      </c>
      <c r="P23" s="64" t="str">
        <f>IFERROR(((K23*(L23-(('Capacity Plan'!O23+'Capacity Plan'!R23)/60))*3600)/N23)*O23,"")</f>
        <v/>
      </c>
      <c r="Q23" s="236" t="str">
        <f>IF($F23=0,"",'Process 3 - Actual Run Data'!D$19)</f>
        <v/>
      </c>
      <c r="R23" s="236" t="str">
        <f>IF($F23=0,"",'Process 3 - Actual Run Data'!$D$20)</f>
        <v/>
      </c>
      <c r="S23" s="236" t="str">
        <f>IF($F23=0,"",'Process 3 - Actual Run Data'!$D$21)</f>
        <v/>
      </c>
      <c r="T23" s="236" t="str">
        <f>IF($F23=0,"",'Process 3 - Actual Run Data'!$D$22)</f>
        <v/>
      </c>
      <c r="U23" s="236" t="str">
        <f>IF($F23=0,"",'Process 3 - Actual Run Data'!$D$23)</f>
        <v/>
      </c>
      <c r="V23" s="906" t="str">
        <f>IFERROR(IF(D23=0,"",IF('Capacity Plan'!T23&lt;'Process 3 - Actual Run Data'!U$41,'Capacity Plan'!T23,'Process 3 - Actual Run Data'!U$41)),"")</f>
        <v/>
      </c>
      <c r="W23" s="482" t="str">
        <f>IF($F23=0,"",'Process 3 - Actual Run Data'!$X$42)</f>
        <v/>
      </c>
      <c r="X23" s="421" t="str">
        <f t="shared" si="1"/>
        <v/>
      </c>
      <c r="Y23" s="421">
        <f>IF(D23&lt;D24,(SUMIF(D$21:D$50,D23,X$21:X$50)/A23)+Y24,Y24)</f>
        <v>0</v>
      </c>
      <c r="Z23" s="495" t="str">
        <f>IF('Process 3 - Actual Run Data'!$X$42="","",$Y23)</f>
        <v/>
      </c>
      <c r="AA23" s="423" t="str">
        <f t="shared" si="2"/>
        <v/>
      </c>
      <c r="AB23" s="903" t="str">
        <f>IF(F23=0,"",'Capacity Plan'!Z23)</f>
        <v/>
      </c>
      <c r="AC23" s="150">
        <f t="shared" si="3"/>
        <v>0</v>
      </c>
      <c r="AD23" s="424" t="str">
        <f>'Capacity Plan'!AB23</f>
        <v/>
      </c>
      <c r="AE23" s="425" t="str">
        <f t="shared" si="11"/>
        <v/>
      </c>
      <c r="AF23" s="427" t="str">
        <f>'Capacity Plan'!AD23</f>
        <v/>
      </c>
      <c r="AG23" s="525" t="str">
        <f t="shared" si="12"/>
        <v/>
      </c>
      <c r="AH23" s="135" t="str">
        <f t="shared" si="4"/>
        <v/>
      </c>
      <c r="AI23" s="430" t="str">
        <f>'Capacity Plan'!AG23</f>
        <v/>
      </c>
      <c r="AJ23" s="430" t="str">
        <f t="shared" si="13"/>
        <v/>
      </c>
      <c r="AK23" s="430" t="str">
        <f>'Capacity Plan'!AI23</f>
        <v/>
      </c>
      <c r="AL23" s="433" t="str">
        <f>'Capacity Plan'!AJ23</f>
        <v/>
      </c>
      <c r="AM23" s="411" t="str">
        <f t="shared" si="5"/>
        <v/>
      </c>
      <c r="AN23" s="526" t="str">
        <f t="shared" si="14"/>
        <v/>
      </c>
      <c r="AO23" s="432" t="str">
        <f t="shared" si="6"/>
        <v/>
      </c>
      <c r="AP23" s="430" t="str">
        <f t="shared" si="7"/>
        <v/>
      </c>
      <c r="AQ23" s="433" t="str">
        <f t="shared" si="15"/>
        <v/>
      </c>
      <c r="AR23" s="411" t="str">
        <f t="shared" si="8"/>
        <v/>
      </c>
      <c r="AS23" s="77" t="str">
        <f t="shared" si="16"/>
        <v/>
      </c>
      <c r="AT23" s="78" t="str">
        <f t="shared" si="17"/>
        <v/>
      </c>
      <c r="AU23" s="78" t="str">
        <f t="shared" si="9"/>
        <v/>
      </c>
      <c r="AV23" s="736"/>
      <c r="AW23" s="645"/>
      <c r="AX23" s="645"/>
      <c r="AY23" s="645"/>
      <c r="AZ23" s="645"/>
      <c r="BA23" s="645"/>
      <c r="BB23" s="645"/>
      <c r="BC23" s="645"/>
      <c r="BD23" s="645"/>
      <c r="BE23" s="742"/>
      <c r="BL23" s="493"/>
      <c r="BM23" s="493"/>
      <c r="BN23" s="493"/>
      <c r="BO23" s="493"/>
      <c r="BP23" s="493"/>
      <c r="BQ23" s="493"/>
      <c r="BR23" s="493"/>
      <c r="BS23" s="493"/>
      <c r="BT23" s="493"/>
      <c r="BU23" s="493"/>
      <c r="BV23" s="493"/>
      <c r="BW23" s="493"/>
      <c r="BX23" s="493"/>
      <c r="BY23" s="493"/>
      <c r="BZ23" s="493"/>
      <c r="CA23" s="493"/>
      <c r="CB23" s="493"/>
      <c r="CC23" s="493"/>
      <c r="CD23" s="493"/>
      <c r="CE23" s="493"/>
      <c r="CF23" s="493"/>
      <c r="CG23" s="493"/>
      <c r="CH23" s="493"/>
      <c r="CI23" s="493"/>
      <c r="CJ23" s="493"/>
      <c r="CK23" s="493"/>
      <c r="CL23" s="493"/>
      <c r="CM23" s="493"/>
      <c r="CN23" s="493"/>
      <c r="CO23" s="493"/>
      <c r="CP23" s="493"/>
      <c r="CQ23" s="493"/>
    </row>
    <row r="24" spans="1:95" s="79" customFormat="1" ht="24.75" customHeight="1" x14ac:dyDescent="0.25">
      <c r="A24" s="151">
        <f t="shared" si="0"/>
        <v>0</v>
      </c>
      <c r="B24" s="151">
        <f t="shared" si="10"/>
        <v>0</v>
      </c>
      <c r="C24" s="151">
        <f t="shared" si="18"/>
        <v>0</v>
      </c>
      <c r="D24" s="1113" t="str">
        <f>IF('Capacity Plan'!B24=0,"",'Capacity Plan'!B24)</f>
        <v/>
      </c>
      <c r="E24" s="1111" t="s">
        <v>51</v>
      </c>
      <c r="F24" s="1476">
        <f>IFERROR('Capacity Plan'!D24,"")</f>
        <v>0</v>
      </c>
      <c r="G24" s="1477"/>
      <c r="H24" s="1477"/>
      <c r="I24" s="1478"/>
      <c r="J24" s="902">
        <f>IFERROR('Capacity Plan'!H24,"")</f>
        <v>0</v>
      </c>
      <c r="K24" s="451">
        <f>'Capacity Plan'!I24</f>
        <v>0</v>
      </c>
      <c r="L24" s="451">
        <f>'Capacity Plan'!J24</f>
        <v>0</v>
      </c>
      <c r="M24" s="451">
        <f>'Capacity Plan'!K24</f>
        <v>0</v>
      </c>
      <c r="N24" s="233" t="str">
        <f>IFERROR(IF(F24=0,"",'Process 4 - Actual Run Data'!S$10*O24),"")</f>
        <v/>
      </c>
      <c r="O24" s="234" t="str">
        <f>IF(F24=0,"",'Capacity Plan'!M24)</f>
        <v/>
      </c>
      <c r="P24" s="64" t="str">
        <f>IFERROR(((K24*(L24-(('Capacity Plan'!O24+'Capacity Plan'!R24)/60))*3600)/N24)*O24,"")</f>
        <v/>
      </c>
      <c r="Q24" s="236" t="str">
        <f>IF($F24=0,"",'Process 4 - Actual Run Data'!D$19)</f>
        <v/>
      </c>
      <c r="R24" s="236" t="str">
        <f>IF($F24=0,"",'Process 4 - Actual Run Data'!$D$20)</f>
        <v/>
      </c>
      <c r="S24" s="236" t="str">
        <f>IF($F24=0,"",'Process 4 - Actual Run Data'!$D$21)</f>
        <v/>
      </c>
      <c r="T24" s="236" t="str">
        <f>IF($F24=0,"",'Process 4 - Actual Run Data'!$D$22)</f>
        <v/>
      </c>
      <c r="U24" s="236" t="str">
        <f>IF($F24=0,"",'Process 4 - Actual Run Data'!$D$23)</f>
        <v/>
      </c>
      <c r="V24" s="906" t="str">
        <f>IFERROR(IF(D24=0,"",IF('Capacity Plan'!T24&lt;'Process 4 - Actual Run Data'!U$41,'Capacity Plan'!T24,'Process 4 - Actual Run Data'!U$41)),"")</f>
        <v/>
      </c>
      <c r="W24" s="482" t="str">
        <f>IF($F24=0,"",'Process 4 - Actual Run Data'!$X$42)</f>
        <v/>
      </c>
      <c r="X24" s="421" t="str">
        <f t="shared" si="1"/>
        <v/>
      </c>
      <c r="Y24" s="421">
        <f>IF(D24&lt;D25,(SUMIF(D$21:D$50,D24,X$21:X$50)/A24)+Y25,Y25)</f>
        <v>0</v>
      </c>
      <c r="Z24" s="495" t="str">
        <f>IF('Process 4 - Actual Run Data'!$X$42="","",$Y24)</f>
        <v/>
      </c>
      <c r="AA24" s="423" t="str">
        <f t="shared" si="2"/>
        <v/>
      </c>
      <c r="AB24" s="903" t="str">
        <f>IF(F24=0,"",'Capacity Plan'!Z24)</f>
        <v/>
      </c>
      <c r="AC24" s="150">
        <f t="shared" si="3"/>
        <v>0</v>
      </c>
      <c r="AD24" s="424" t="str">
        <f>'Capacity Plan'!AB24</f>
        <v/>
      </c>
      <c r="AE24" s="425" t="str">
        <f t="shared" si="11"/>
        <v/>
      </c>
      <c r="AF24" s="427" t="str">
        <f>'Capacity Plan'!AD24</f>
        <v/>
      </c>
      <c r="AG24" s="525" t="str">
        <f t="shared" si="12"/>
        <v/>
      </c>
      <c r="AH24" s="135" t="str">
        <f t="shared" si="4"/>
        <v/>
      </c>
      <c r="AI24" s="430" t="str">
        <f>'Capacity Plan'!AG24</f>
        <v/>
      </c>
      <c r="AJ24" s="430" t="str">
        <f t="shared" si="13"/>
        <v/>
      </c>
      <c r="AK24" s="430" t="str">
        <f>'Capacity Plan'!AI24</f>
        <v/>
      </c>
      <c r="AL24" s="433" t="str">
        <f>'Capacity Plan'!AJ24</f>
        <v/>
      </c>
      <c r="AM24" s="411" t="str">
        <f t="shared" si="5"/>
        <v/>
      </c>
      <c r="AN24" s="526" t="str">
        <f t="shared" si="14"/>
        <v/>
      </c>
      <c r="AO24" s="432" t="str">
        <f t="shared" si="6"/>
        <v/>
      </c>
      <c r="AP24" s="430" t="str">
        <f t="shared" si="7"/>
        <v/>
      </c>
      <c r="AQ24" s="433" t="str">
        <f t="shared" si="15"/>
        <v/>
      </c>
      <c r="AR24" s="411" t="str">
        <f t="shared" si="8"/>
        <v/>
      </c>
      <c r="AS24" s="77" t="str">
        <f t="shared" si="16"/>
        <v/>
      </c>
      <c r="AT24" s="78" t="str">
        <f t="shared" si="17"/>
        <v/>
      </c>
      <c r="AU24" s="78" t="str">
        <f t="shared" si="9"/>
        <v/>
      </c>
      <c r="AV24" s="736"/>
      <c r="AW24" s="645"/>
      <c r="AX24" s="645"/>
      <c r="AY24" s="645"/>
      <c r="AZ24" s="645"/>
      <c r="BA24" s="645"/>
      <c r="BB24" s="645"/>
      <c r="BC24" s="645"/>
      <c r="BD24" s="645"/>
      <c r="BE24" s="742"/>
      <c r="BL24" s="493"/>
      <c r="BM24" s="493"/>
      <c r="BN24" s="493"/>
      <c r="BO24" s="493"/>
      <c r="BP24" s="493"/>
      <c r="BQ24" s="493"/>
      <c r="BR24" s="493"/>
      <c r="BS24" s="493"/>
      <c r="BT24" s="493"/>
      <c r="BU24" s="493"/>
      <c r="BV24" s="493"/>
      <c r="BW24" s="493"/>
      <c r="BX24" s="493"/>
      <c r="BY24" s="493"/>
      <c r="BZ24" s="493"/>
      <c r="CA24" s="493"/>
      <c r="CB24" s="493"/>
      <c r="CC24" s="493"/>
      <c r="CD24" s="493"/>
      <c r="CE24" s="493"/>
      <c r="CF24" s="493"/>
      <c r="CG24" s="493"/>
      <c r="CH24" s="493"/>
      <c r="CI24" s="493"/>
      <c r="CJ24" s="493"/>
      <c r="CK24" s="493"/>
      <c r="CL24" s="493"/>
      <c r="CM24" s="493"/>
      <c r="CN24" s="493"/>
      <c r="CO24" s="493"/>
      <c r="CP24" s="493"/>
      <c r="CQ24" s="493"/>
    </row>
    <row r="25" spans="1:95" s="79" customFormat="1" ht="24.75" customHeight="1" x14ac:dyDescent="0.25">
      <c r="A25" s="151">
        <f t="shared" si="0"/>
        <v>0</v>
      </c>
      <c r="B25" s="151">
        <f t="shared" si="10"/>
        <v>0</v>
      </c>
      <c r="C25" s="151">
        <f t="shared" si="18"/>
        <v>0</v>
      </c>
      <c r="D25" s="1113" t="str">
        <f>IF('Capacity Plan'!B25=0,"",'Capacity Plan'!B25)</f>
        <v/>
      </c>
      <c r="E25" s="1111" t="s">
        <v>53</v>
      </c>
      <c r="F25" s="1473">
        <f>IFERROR('Capacity Plan'!D25,"")</f>
        <v>0</v>
      </c>
      <c r="G25" s="1474"/>
      <c r="H25" s="1474"/>
      <c r="I25" s="1475"/>
      <c r="J25" s="902">
        <f>IFERROR('Capacity Plan'!H25,"")</f>
        <v>0</v>
      </c>
      <c r="K25" s="451">
        <f>'Capacity Plan'!I25</f>
        <v>0</v>
      </c>
      <c r="L25" s="451">
        <f>'Capacity Plan'!J25</f>
        <v>0</v>
      </c>
      <c r="M25" s="451">
        <f>'Capacity Plan'!K25</f>
        <v>0</v>
      </c>
      <c r="N25" s="233" t="str">
        <f>IFERROR(IF(F25=0,"",'Process 5 - Actual Run Data'!S$10*O25),"")</f>
        <v/>
      </c>
      <c r="O25" s="234" t="str">
        <f>IF(F25=0,"",'Capacity Plan'!M25)</f>
        <v/>
      </c>
      <c r="P25" s="64" t="str">
        <f>IFERROR(((K25*(L25-(('Capacity Plan'!O25+'Capacity Plan'!R25)/60))*3600)/N25)*O25,"")</f>
        <v/>
      </c>
      <c r="Q25" s="236" t="str">
        <f>IF($F25=0,"",'Process 5 - Actual Run Data'!D$19)</f>
        <v/>
      </c>
      <c r="R25" s="236" t="str">
        <f>IF($F25=0,"",'Process 5 - Actual Run Data'!$D$20)</f>
        <v/>
      </c>
      <c r="S25" s="236" t="str">
        <f>IF($F25=0,"",'Process 5 - Actual Run Data'!$D$21)</f>
        <v/>
      </c>
      <c r="T25" s="236" t="str">
        <f>IF($F25=0,"",'Process 5 - Actual Run Data'!$D$22)</f>
        <v/>
      </c>
      <c r="U25" s="236" t="str">
        <f>IF($F25=0,"",'Process 5 - Actual Run Data'!$D$23)</f>
        <v/>
      </c>
      <c r="V25" s="906" t="str">
        <f>IFERROR(IF(D25=0,"",IF('Capacity Plan'!T25&lt;'Process 5 - Actual Run Data'!U$41,'Capacity Plan'!T25,'Process 5 - Actual Run Data'!U$41)),"")</f>
        <v/>
      </c>
      <c r="W25" s="482" t="str">
        <f>IF($F25=0,"",'Process 5 - Actual Run Data'!$X$42)</f>
        <v/>
      </c>
      <c r="X25" s="421" t="str">
        <f t="shared" si="1"/>
        <v/>
      </c>
      <c r="Y25" s="421">
        <f>IF(D25=0,X25,IF(D25&lt;D26,(SUMIF(D$21:D$50,D25,X$21:X$50)/A25)+Y26,Y26))</f>
        <v>0</v>
      </c>
      <c r="Z25" s="495" t="str">
        <f>IF('Process 5 - Actual Run Data'!$X$42="","",$Y25)</f>
        <v/>
      </c>
      <c r="AA25" s="423" t="str">
        <f t="shared" si="2"/>
        <v/>
      </c>
      <c r="AB25" s="903" t="str">
        <f>IF(F25=0,"",'Capacity Plan'!Z25)</f>
        <v/>
      </c>
      <c r="AC25" s="150">
        <f t="shared" si="3"/>
        <v>0</v>
      </c>
      <c r="AD25" s="424" t="str">
        <f>'Capacity Plan'!AB25</f>
        <v/>
      </c>
      <c r="AE25" s="425" t="str">
        <f t="shared" si="11"/>
        <v/>
      </c>
      <c r="AF25" s="427" t="str">
        <f>'Capacity Plan'!AD25</f>
        <v/>
      </c>
      <c r="AG25" s="525" t="str">
        <f t="shared" si="12"/>
        <v/>
      </c>
      <c r="AH25" s="135" t="str">
        <f t="shared" si="4"/>
        <v/>
      </c>
      <c r="AI25" s="430" t="str">
        <f>'Capacity Plan'!AG25</f>
        <v/>
      </c>
      <c r="AJ25" s="430" t="str">
        <f t="shared" si="13"/>
        <v/>
      </c>
      <c r="AK25" s="430" t="str">
        <f>'Capacity Plan'!AI25</f>
        <v/>
      </c>
      <c r="AL25" s="433" t="str">
        <f>'Capacity Plan'!AJ25</f>
        <v/>
      </c>
      <c r="AM25" s="411" t="str">
        <f t="shared" si="5"/>
        <v/>
      </c>
      <c r="AN25" s="526" t="str">
        <f t="shared" si="14"/>
        <v/>
      </c>
      <c r="AO25" s="432" t="str">
        <f t="shared" si="6"/>
        <v/>
      </c>
      <c r="AP25" s="430" t="str">
        <f t="shared" si="7"/>
        <v/>
      </c>
      <c r="AQ25" s="433" t="str">
        <f t="shared" si="15"/>
        <v/>
      </c>
      <c r="AR25" s="411" t="str">
        <f t="shared" si="8"/>
        <v/>
      </c>
      <c r="AS25" s="77" t="str">
        <f t="shared" si="16"/>
        <v/>
      </c>
      <c r="AT25" s="78" t="str">
        <f t="shared" si="17"/>
        <v/>
      </c>
      <c r="AU25" s="78" t="str">
        <f t="shared" si="9"/>
        <v/>
      </c>
      <c r="AV25" s="736"/>
      <c r="AW25" s="645"/>
      <c r="AX25" s="645"/>
      <c r="AY25" s="645"/>
      <c r="AZ25" s="645"/>
      <c r="BA25" s="645"/>
      <c r="BB25" s="645"/>
      <c r="BC25" s="645"/>
      <c r="BD25" s="645"/>
      <c r="BE25" s="742"/>
      <c r="BL25" s="493"/>
      <c r="BM25" s="493"/>
      <c r="BN25" s="493"/>
      <c r="BO25" s="493"/>
      <c r="BP25" s="493"/>
      <c r="BQ25" s="493"/>
      <c r="BR25" s="493"/>
      <c r="BS25" s="493"/>
      <c r="BT25" s="493"/>
      <c r="BU25" s="493"/>
      <c r="BV25" s="493"/>
      <c r="BW25" s="493"/>
      <c r="BX25" s="493"/>
      <c r="BY25" s="493"/>
      <c r="BZ25" s="493"/>
      <c r="CA25" s="493"/>
      <c r="CB25" s="493"/>
      <c r="CC25" s="493"/>
      <c r="CD25" s="493"/>
      <c r="CE25" s="493"/>
      <c r="CF25" s="493"/>
      <c r="CG25" s="493"/>
      <c r="CH25" s="493"/>
      <c r="CI25" s="493"/>
      <c r="CJ25" s="493"/>
      <c r="CK25" s="493"/>
      <c r="CL25" s="493"/>
      <c r="CM25" s="493"/>
      <c r="CN25" s="493"/>
      <c r="CO25" s="493"/>
      <c r="CP25" s="493"/>
      <c r="CQ25" s="493"/>
    </row>
    <row r="26" spans="1:95" s="79" customFormat="1" ht="24.75" customHeight="1" x14ac:dyDescent="0.25">
      <c r="A26" s="151">
        <f t="shared" si="0"/>
        <v>0</v>
      </c>
      <c r="B26" s="151">
        <f t="shared" si="10"/>
        <v>0</v>
      </c>
      <c r="C26" s="151">
        <f t="shared" si="18"/>
        <v>0</v>
      </c>
      <c r="D26" s="1113" t="str">
        <f>IF('Capacity Plan'!B26=0,"",'Capacity Plan'!B26)</f>
        <v/>
      </c>
      <c r="E26" s="1111" t="s">
        <v>54</v>
      </c>
      <c r="F26" s="1473">
        <f>IFERROR('Capacity Plan'!D26,"")</f>
        <v>0</v>
      </c>
      <c r="G26" s="1474"/>
      <c r="H26" s="1474"/>
      <c r="I26" s="1475"/>
      <c r="J26" s="902">
        <f>IFERROR('Capacity Plan'!H26,"")</f>
        <v>0</v>
      </c>
      <c r="K26" s="451">
        <f>'Capacity Plan'!I26</f>
        <v>0</v>
      </c>
      <c r="L26" s="451">
        <f>'Capacity Plan'!J26</f>
        <v>0</v>
      </c>
      <c r="M26" s="451">
        <f>'Capacity Plan'!K26</f>
        <v>0</v>
      </c>
      <c r="N26" s="233" t="str">
        <f>IFERROR(IF(F26=0,"",'Process 6 - Actual Run Data'!S$10*O26),"")</f>
        <v/>
      </c>
      <c r="O26" s="234" t="str">
        <f>IF(F26=0,"",'Capacity Plan'!M26)</f>
        <v/>
      </c>
      <c r="P26" s="64" t="str">
        <f>IFERROR(((K26*(L26-(('Capacity Plan'!O26+'Capacity Plan'!R26)/60))*3600)/N26)*O26,"")</f>
        <v/>
      </c>
      <c r="Q26" s="236" t="str">
        <f>IF($F26=0,"",'Process 6 - Actual Run Data'!D$19)</f>
        <v/>
      </c>
      <c r="R26" s="236" t="str">
        <f>IF($F26=0,"",'Process 6 - Actual Run Data'!$D$20)</f>
        <v/>
      </c>
      <c r="S26" s="236" t="str">
        <f>IF($F26=0,"",'Process 6 - Actual Run Data'!$D$21)</f>
        <v/>
      </c>
      <c r="T26" s="236" t="str">
        <f>IF($F26=0,"",'Process 6 - Actual Run Data'!$D$22)</f>
        <v/>
      </c>
      <c r="U26" s="236" t="str">
        <f>IF($F26=0,"",'Process 6 - Actual Run Data'!$D$23)</f>
        <v/>
      </c>
      <c r="V26" s="906" t="str">
        <f>IFERROR(IF(D26=0,"",IF('Capacity Plan'!T26&lt;'Process 6 - Actual Run Data'!U$41,'Capacity Plan'!T26,'Process 6 - Actual Run Data'!U$41)),"")</f>
        <v/>
      </c>
      <c r="W26" s="482" t="str">
        <f>IF($F26=0,"",'Process 6 - Actual Run Data'!$X$42)</f>
        <v/>
      </c>
      <c r="X26" s="421" t="str">
        <f t="shared" si="1"/>
        <v/>
      </c>
      <c r="Y26" s="421">
        <f t="shared" ref="Y26:Y39" si="19">IF(D26&lt;D27,(SUMIF(D$21:D$50,D26,X$21:X$50)/A26)+Y27,Y27)</f>
        <v>0</v>
      </c>
      <c r="Z26" s="495" t="str">
        <f>IF('Process 6 - Actual Run Data'!$X$42="","",$Y26)</f>
        <v/>
      </c>
      <c r="AA26" s="423" t="str">
        <f t="shared" si="2"/>
        <v/>
      </c>
      <c r="AB26" s="903" t="str">
        <f>IF(F26=0,"",'Capacity Plan'!Z26)</f>
        <v/>
      </c>
      <c r="AC26" s="150">
        <f t="shared" si="3"/>
        <v>0</v>
      </c>
      <c r="AD26" s="424" t="str">
        <f>'Capacity Plan'!AB26</f>
        <v/>
      </c>
      <c r="AE26" s="425" t="str">
        <f t="shared" si="11"/>
        <v/>
      </c>
      <c r="AF26" s="427" t="str">
        <f>'Capacity Plan'!AD26</f>
        <v/>
      </c>
      <c r="AG26" s="525" t="str">
        <f t="shared" si="12"/>
        <v/>
      </c>
      <c r="AH26" s="135" t="str">
        <f t="shared" si="4"/>
        <v/>
      </c>
      <c r="AI26" s="430" t="str">
        <f>'Capacity Plan'!AG26</f>
        <v/>
      </c>
      <c r="AJ26" s="430" t="str">
        <f t="shared" si="13"/>
        <v/>
      </c>
      <c r="AK26" s="430" t="str">
        <f>'Capacity Plan'!AI26</f>
        <v/>
      </c>
      <c r="AL26" s="433" t="str">
        <f>'Capacity Plan'!AJ26</f>
        <v/>
      </c>
      <c r="AM26" s="411" t="str">
        <f t="shared" si="5"/>
        <v/>
      </c>
      <c r="AN26" s="526" t="str">
        <f t="shared" si="14"/>
        <v/>
      </c>
      <c r="AO26" s="432" t="str">
        <f t="shared" si="6"/>
        <v/>
      </c>
      <c r="AP26" s="430" t="str">
        <f t="shared" si="7"/>
        <v/>
      </c>
      <c r="AQ26" s="433" t="str">
        <f t="shared" si="15"/>
        <v/>
      </c>
      <c r="AR26" s="411" t="str">
        <f t="shared" si="8"/>
        <v/>
      </c>
      <c r="AS26" s="77" t="str">
        <f t="shared" si="16"/>
        <v/>
      </c>
      <c r="AT26" s="78" t="str">
        <f t="shared" si="17"/>
        <v/>
      </c>
      <c r="AU26" s="78" t="str">
        <f t="shared" si="9"/>
        <v/>
      </c>
      <c r="AV26" s="736"/>
      <c r="AW26" s="645"/>
      <c r="AX26" s="645"/>
      <c r="AY26" s="645"/>
      <c r="AZ26" s="645"/>
      <c r="BA26" s="645"/>
      <c r="BB26" s="645"/>
      <c r="BC26" s="645"/>
      <c r="BD26" s="645"/>
      <c r="BE26" s="742"/>
    </row>
    <row r="27" spans="1:95" s="79" customFormat="1" ht="24.75" customHeight="1" x14ac:dyDescent="0.25">
      <c r="A27" s="151">
        <f t="shared" si="0"/>
        <v>0</v>
      </c>
      <c r="B27" s="151">
        <f t="shared" si="10"/>
        <v>0</v>
      </c>
      <c r="C27" s="151">
        <f t="shared" si="18"/>
        <v>0</v>
      </c>
      <c r="D27" s="1113" t="str">
        <f>IF('Capacity Plan'!B27=0,"",'Capacity Plan'!B27)</f>
        <v/>
      </c>
      <c r="E27" s="1112" t="s">
        <v>56</v>
      </c>
      <c r="F27" s="1473">
        <f>IFERROR('Capacity Plan'!D27,"")</f>
        <v>0</v>
      </c>
      <c r="G27" s="1474"/>
      <c r="H27" s="1474"/>
      <c r="I27" s="1475"/>
      <c r="J27" s="902">
        <f>IFERROR('Capacity Plan'!H27,"")</f>
        <v>0</v>
      </c>
      <c r="K27" s="451">
        <f>'Capacity Plan'!I27</f>
        <v>0</v>
      </c>
      <c r="L27" s="451">
        <f>'Capacity Plan'!J27</f>
        <v>0</v>
      </c>
      <c r="M27" s="451">
        <f>'Capacity Plan'!K27</f>
        <v>0</v>
      </c>
      <c r="N27" s="233" t="str">
        <f>IFERROR(IF(F27=0,"",'Process 7 - Actual Run Data'!S$10*O27),"")</f>
        <v/>
      </c>
      <c r="O27" s="234" t="str">
        <f>IF(F27=0,"",'Capacity Plan'!M27)</f>
        <v/>
      </c>
      <c r="P27" s="64" t="str">
        <f>IFERROR(((K27*(L27-(('Capacity Plan'!O27+'Capacity Plan'!R27)/60))*3600)/N27)*O27,"")</f>
        <v/>
      </c>
      <c r="Q27" s="236" t="str">
        <f>IF($F27=0,"",'Process 7 - Actual Run Data'!D$19)</f>
        <v/>
      </c>
      <c r="R27" s="236" t="str">
        <f>IF($F27=0,"",'Process 7 - Actual Run Data'!$D$20)</f>
        <v/>
      </c>
      <c r="S27" s="236" t="str">
        <f>IF($F27=0,"",'Process 7 - Actual Run Data'!$D$21)</f>
        <v/>
      </c>
      <c r="T27" s="236" t="str">
        <f>IF($F27=0,"",'Process 7 - Actual Run Data'!$D$22)</f>
        <v/>
      </c>
      <c r="U27" s="236" t="str">
        <f>IF($F27=0,"",'Process 7 - Actual Run Data'!$D$23)</f>
        <v/>
      </c>
      <c r="V27" s="906" t="str">
        <f>IFERROR(IF(D27=0,"",IF('Capacity Plan'!T27&lt;'Process 7 - Actual Run Data'!U$41,'Capacity Plan'!T27,'Process 7 - Actual Run Data'!U$41)),"")</f>
        <v/>
      </c>
      <c r="W27" s="482" t="str">
        <f>IF($F27=0,"",'Process 7 - Actual Run Data'!$X$42)</f>
        <v/>
      </c>
      <c r="X27" s="421" t="str">
        <f t="shared" si="1"/>
        <v/>
      </c>
      <c r="Y27" s="421">
        <f t="shared" si="19"/>
        <v>0</v>
      </c>
      <c r="Z27" s="495" t="str">
        <f>IF('Process 7 - Actual Run Data'!$X$42="","",$Y27)</f>
        <v/>
      </c>
      <c r="AA27" s="423" t="str">
        <f t="shared" si="2"/>
        <v/>
      </c>
      <c r="AB27" s="903" t="str">
        <f>IF(F27=0,"",'Capacity Plan'!Z27)</f>
        <v/>
      </c>
      <c r="AC27" s="150">
        <f t="shared" si="3"/>
        <v>0</v>
      </c>
      <c r="AD27" s="424" t="str">
        <f>'Capacity Plan'!AB27</f>
        <v/>
      </c>
      <c r="AE27" s="425" t="str">
        <f>IFERROR(IF(AA27*(1-AB27)=0,"",AA27*(1-AB27)),"")</f>
        <v/>
      </c>
      <c r="AF27" s="427" t="str">
        <f>'Capacity Plan'!AD27</f>
        <v/>
      </c>
      <c r="AG27" s="525" t="str">
        <f t="shared" si="12"/>
        <v/>
      </c>
      <c r="AH27" s="135" t="str">
        <f t="shared" si="4"/>
        <v/>
      </c>
      <c r="AI27" s="430" t="str">
        <f>'Capacity Plan'!AG27</f>
        <v/>
      </c>
      <c r="AJ27" s="430" t="str">
        <f t="shared" si="13"/>
        <v/>
      </c>
      <c r="AK27" s="430" t="str">
        <f>'Capacity Plan'!AI27</f>
        <v/>
      </c>
      <c r="AL27" s="433" t="str">
        <f>'Capacity Plan'!AJ27</f>
        <v/>
      </c>
      <c r="AM27" s="411" t="str">
        <f t="shared" si="5"/>
        <v/>
      </c>
      <c r="AN27" s="526" t="str">
        <f t="shared" si="14"/>
        <v/>
      </c>
      <c r="AO27" s="75" t="str">
        <f t="shared" si="6"/>
        <v/>
      </c>
      <c r="AP27" s="430" t="str">
        <f t="shared" si="7"/>
        <v/>
      </c>
      <c r="AQ27" s="76" t="str">
        <f t="shared" si="15"/>
        <v/>
      </c>
      <c r="AR27" s="411" t="str">
        <f t="shared" si="8"/>
        <v/>
      </c>
      <c r="AS27" s="77" t="str">
        <f t="shared" si="16"/>
        <v/>
      </c>
      <c r="AT27" s="78" t="str">
        <f t="shared" si="17"/>
        <v/>
      </c>
      <c r="AU27" s="78" t="str">
        <f t="shared" si="9"/>
        <v/>
      </c>
      <c r="AV27" s="736"/>
      <c r="AW27" s="645"/>
      <c r="AX27" s="645"/>
      <c r="AY27" s="645"/>
      <c r="AZ27" s="645"/>
      <c r="BA27" s="645"/>
      <c r="BB27" s="645"/>
      <c r="BC27" s="645"/>
      <c r="BD27" s="645"/>
      <c r="BE27" s="742"/>
    </row>
    <row r="28" spans="1:95" s="79" customFormat="1" ht="24.75" customHeight="1" x14ac:dyDescent="0.25">
      <c r="A28" s="151">
        <f t="shared" si="0"/>
        <v>0</v>
      </c>
      <c r="B28" s="151">
        <f t="shared" si="10"/>
        <v>0</v>
      </c>
      <c r="C28" s="151">
        <f t="shared" si="18"/>
        <v>0</v>
      </c>
      <c r="D28" s="1113" t="str">
        <f>IF('Capacity Plan'!B28=0,"",'Capacity Plan'!B28)</f>
        <v/>
      </c>
      <c r="E28" s="1112" t="s">
        <v>57</v>
      </c>
      <c r="F28" s="1473">
        <f>IFERROR('Capacity Plan'!D28,"")</f>
        <v>0</v>
      </c>
      <c r="G28" s="1474"/>
      <c r="H28" s="1474"/>
      <c r="I28" s="1475"/>
      <c r="J28" s="902">
        <f>IFERROR('Capacity Plan'!H28,"")</f>
        <v>0</v>
      </c>
      <c r="K28" s="451">
        <f>'Capacity Plan'!I28</f>
        <v>0</v>
      </c>
      <c r="L28" s="451">
        <f>'Capacity Plan'!J28</f>
        <v>0</v>
      </c>
      <c r="M28" s="451">
        <f>'Capacity Plan'!K28</f>
        <v>0</v>
      </c>
      <c r="N28" s="233" t="str">
        <f>IFERROR(IF(F28=0,"",'Process 8 - Actual Run Data'!S$10*O28),"")</f>
        <v/>
      </c>
      <c r="O28" s="234" t="str">
        <f>IF(F28=0,"",'Capacity Plan'!M28)</f>
        <v/>
      </c>
      <c r="P28" s="64" t="str">
        <f>IFERROR(((K28*(L28-(('Capacity Plan'!O28+'Capacity Plan'!R28)/60))*3600)/N28)*O28,"")</f>
        <v/>
      </c>
      <c r="Q28" s="236" t="str">
        <f>IF($F28=0,"",'Process 8 - Actual Run Data'!D$19)</f>
        <v/>
      </c>
      <c r="R28" s="236" t="str">
        <f>IF($F28=0,"",'Process 8 - Actual Run Data'!$D$20)</f>
        <v/>
      </c>
      <c r="S28" s="236" t="str">
        <f>IF($F28=0,"",'Process 8 - Actual Run Data'!$D$21)</f>
        <v/>
      </c>
      <c r="T28" s="236" t="str">
        <f>IF($F28=0,"",'Process 8 - Actual Run Data'!$D$22)</f>
        <v/>
      </c>
      <c r="U28" s="236" t="str">
        <f>IF($F28=0,"",'Process 8 - Actual Run Data'!$D$23)</f>
        <v/>
      </c>
      <c r="V28" s="906" t="str">
        <f>IFERROR(IF(D28=0,"",IF('Capacity Plan'!T28&lt;'Process 8 - Actual Run Data'!U$41,'Capacity Plan'!T28,'Process 8 - Actual Run Data'!U$41)),"")</f>
        <v/>
      </c>
      <c r="W28" s="482" t="str">
        <f>IF($F28=0,"",'Process 8 - Actual Run Data'!$X$42)</f>
        <v/>
      </c>
      <c r="X28" s="421" t="str">
        <f t="shared" si="1"/>
        <v/>
      </c>
      <c r="Y28" s="421">
        <f t="shared" si="19"/>
        <v>0</v>
      </c>
      <c r="Z28" s="495" t="str">
        <f>IF('Process 8 - Actual Run Data'!$X$42="","",$Y28)</f>
        <v/>
      </c>
      <c r="AA28" s="423" t="str">
        <f t="shared" si="2"/>
        <v/>
      </c>
      <c r="AB28" s="903" t="str">
        <f>IF(F28=0,"",'Capacity Plan'!Z28)</f>
        <v/>
      </c>
      <c r="AC28" s="150">
        <f t="shared" si="3"/>
        <v>0</v>
      </c>
      <c r="AD28" s="424" t="str">
        <f>'Capacity Plan'!AB28</f>
        <v/>
      </c>
      <c r="AE28" s="425" t="str">
        <f t="shared" si="11"/>
        <v/>
      </c>
      <c r="AF28" s="427" t="str">
        <f>'Capacity Plan'!AD28</f>
        <v/>
      </c>
      <c r="AG28" s="525" t="str">
        <f t="shared" si="12"/>
        <v/>
      </c>
      <c r="AH28" s="135" t="str">
        <f t="shared" si="4"/>
        <v/>
      </c>
      <c r="AI28" s="430" t="str">
        <f>'Capacity Plan'!AG28</f>
        <v/>
      </c>
      <c r="AJ28" s="430" t="str">
        <f t="shared" si="13"/>
        <v/>
      </c>
      <c r="AK28" s="430" t="str">
        <f>'Capacity Plan'!AI28</f>
        <v/>
      </c>
      <c r="AL28" s="433" t="str">
        <f>'Capacity Plan'!AJ28</f>
        <v/>
      </c>
      <c r="AM28" s="411" t="str">
        <f t="shared" si="5"/>
        <v/>
      </c>
      <c r="AN28" s="526" t="str">
        <f t="shared" si="14"/>
        <v/>
      </c>
      <c r="AO28" s="75" t="str">
        <f t="shared" si="6"/>
        <v/>
      </c>
      <c r="AP28" s="430" t="str">
        <f t="shared" si="7"/>
        <v/>
      </c>
      <c r="AQ28" s="76" t="str">
        <f t="shared" si="15"/>
        <v/>
      </c>
      <c r="AR28" s="411" t="str">
        <f t="shared" si="8"/>
        <v/>
      </c>
      <c r="AS28" s="77" t="str">
        <f t="shared" si="16"/>
        <v/>
      </c>
      <c r="AT28" s="78" t="str">
        <f t="shared" si="17"/>
        <v/>
      </c>
      <c r="AU28" s="78" t="str">
        <f t="shared" si="9"/>
        <v/>
      </c>
      <c r="AV28" s="736"/>
      <c r="AW28" s="645"/>
      <c r="AX28" s="645"/>
      <c r="AY28" s="645"/>
      <c r="AZ28" s="645"/>
      <c r="BA28" s="645"/>
      <c r="BB28" s="645"/>
      <c r="BC28" s="645"/>
      <c r="BD28" s="645"/>
      <c r="BE28" s="742"/>
    </row>
    <row r="29" spans="1:95" s="79" customFormat="1" ht="24.75" customHeight="1" x14ac:dyDescent="0.25">
      <c r="A29" s="151">
        <f t="shared" si="0"/>
        <v>0</v>
      </c>
      <c r="B29" s="151">
        <f t="shared" si="10"/>
        <v>0</v>
      </c>
      <c r="C29" s="151">
        <f t="shared" si="18"/>
        <v>0</v>
      </c>
      <c r="D29" s="1113" t="str">
        <f>IF('Capacity Plan'!B29=0,"",'Capacity Plan'!B29)</f>
        <v/>
      </c>
      <c r="E29" s="1112" t="s">
        <v>58</v>
      </c>
      <c r="F29" s="1473">
        <f>IFERROR('Capacity Plan'!D29,"")</f>
        <v>0</v>
      </c>
      <c r="G29" s="1474"/>
      <c r="H29" s="1474"/>
      <c r="I29" s="1475"/>
      <c r="J29" s="902">
        <f>IFERROR('Capacity Plan'!H29,"")</f>
        <v>0</v>
      </c>
      <c r="K29" s="451">
        <f>'Capacity Plan'!I29</f>
        <v>0</v>
      </c>
      <c r="L29" s="451">
        <f>'Capacity Plan'!J29</f>
        <v>0</v>
      </c>
      <c r="M29" s="451">
        <f>'Capacity Plan'!K29</f>
        <v>0</v>
      </c>
      <c r="N29" s="233" t="str">
        <f>IFERROR(IF(F29=0,"",'Process 9 - Actual Run Data'!S$10*O29),"")</f>
        <v/>
      </c>
      <c r="O29" s="234" t="str">
        <f>IF(F29=0,"",'Capacity Plan'!M29)</f>
        <v/>
      </c>
      <c r="P29" s="64" t="str">
        <f>IFERROR(((K29*(L29-(('Capacity Plan'!O29+'Capacity Plan'!R29)/60))*3600)/N29)*O29,"")</f>
        <v/>
      </c>
      <c r="Q29" s="236" t="str">
        <f>IF($F29=0,"",'Process 9 - Actual Run Data'!D$19)</f>
        <v/>
      </c>
      <c r="R29" s="236" t="str">
        <f>IF($F29=0,"",'Process 9 - Actual Run Data'!$D$20)</f>
        <v/>
      </c>
      <c r="S29" s="236" t="str">
        <f>IF($F29=0,"",'Process 9 - Actual Run Data'!$D$21)</f>
        <v/>
      </c>
      <c r="T29" s="236" t="str">
        <f>IF($F29=0,"",'Process 9 - Actual Run Data'!$D$22)</f>
        <v/>
      </c>
      <c r="U29" s="236" t="str">
        <f>IF($F29=0,"",'Process 9 - Actual Run Data'!$D$23)</f>
        <v/>
      </c>
      <c r="V29" s="906" t="str">
        <f>IFERROR(IF(D29=0,"",IF('Capacity Plan'!T29&lt;'Process 9 - Actual Run Data'!U$41,'Capacity Plan'!T29,'Process 9 - Actual Run Data'!U$41)),"")</f>
        <v/>
      </c>
      <c r="W29" s="482" t="str">
        <f>IF($F29=0,"",'Process 9 - Actual Run Data'!$X$42)</f>
        <v/>
      </c>
      <c r="X29" s="421" t="str">
        <f t="shared" si="1"/>
        <v/>
      </c>
      <c r="Y29" s="421">
        <f t="shared" si="19"/>
        <v>0</v>
      </c>
      <c r="Z29" s="495" t="str">
        <f>IF('Process 9 - Actual Run Data'!$X$42="","",$Y29)</f>
        <v/>
      </c>
      <c r="AA29" s="423" t="str">
        <f t="shared" si="2"/>
        <v/>
      </c>
      <c r="AB29" s="903" t="str">
        <f>IF(F29=0,"",'Capacity Plan'!Z29)</f>
        <v/>
      </c>
      <c r="AC29" s="150">
        <f t="shared" si="3"/>
        <v>0</v>
      </c>
      <c r="AD29" s="424" t="str">
        <f>'Capacity Plan'!AB29</f>
        <v/>
      </c>
      <c r="AE29" s="425" t="str">
        <f t="shared" si="11"/>
        <v/>
      </c>
      <c r="AF29" s="427" t="str">
        <f>'Capacity Plan'!AD29</f>
        <v/>
      </c>
      <c r="AG29" s="525" t="str">
        <f t="shared" si="12"/>
        <v/>
      </c>
      <c r="AH29" s="135" t="str">
        <f t="shared" si="4"/>
        <v/>
      </c>
      <c r="AI29" s="430" t="str">
        <f>'Capacity Plan'!AG29</f>
        <v/>
      </c>
      <c r="AJ29" s="430" t="str">
        <f t="shared" si="13"/>
        <v/>
      </c>
      <c r="AK29" s="430" t="str">
        <f>'Capacity Plan'!AI29</f>
        <v/>
      </c>
      <c r="AL29" s="433" t="str">
        <f>'Capacity Plan'!AJ29</f>
        <v/>
      </c>
      <c r="AM29" s="411" t="str">
        <f t="shared" si="5"/>
        <v/>
      </c>
      <c r="AN29" s="526" t="str">
        <f t="shared" si="14"/>
        <v/>
      </c>
      <c r="AO29" s="75" t="str">
        <f t="shared" si="6"/>
        <v/>
      </c>
      <c r="AP29" s="430" t="str">
        <f t="shared" si="7"/>
        <v/>
      </c>
      <c r="AQ29" s="76" t="str">
        <f t="shared" si="15"/>
        <v/>
      </c>
      <c r="AR29" s="411" t="str">
        <f t="shared" si="8"/>
        <v/>
      </c>
      <c r="AS29" s="77" t="str">
        <f t="shared" si="16"/>
        <v/>
      </c>
      <c r="AT29" s="78" t="str">
        <f t="shared" si="17"/>
        <v/>
      </c>
      <c r="AU29" s="78" t="str">
        <f t="shared" si="9"/>
        <v/>
      </c>
      <c r="AV29" s="736"/>
      <c r="AW29" s="645"/>
      <c r="AX29" s="645"/>
      <c r="AY29" s="645"/>
      <c r="AZ29" s="645"/>
      <c r="BA29" s="645"/>
      <c r="BB29" s="645"/>
      <c r="BC29" s="645"/>
      <c r="BD29" s="645"/>
      <c r="BE29" s="742"/>
    </row>
    <row r="30" spans="1:95" s="80" customFormat="1" ht="24.75" customHeight="1" x14ac:dyDescent="0.25">
      <c r="A30" s="151">
        <f t="shared" si="0"/>
        <v>0</v>
      </c>
      <c r="B30" s="151">
        <f t="shared" si="10"/>
        <v>0</v>
      </c>
      <c r="C30" s="151">
        <f t="shared" si="18"/>
        <v>0</v>
      </c>
      <c r="D30" s="1113" t="str">
        <f>IF('Capacity Plan'!B30=0,"",'Capacity Plan'!B30)</f>
        <v/>
      </c>
      <c r="E30" s="1112" t="s">
        <v>59</v>
      </c>
      <c r="F30" s="1473">
        <f>IFERROR('Capacity Plan'!D30,"")</f>
        <v>0</v>
      </c>
      <c r="G30" s="1474"/>
      <c r="H30" s="1474"/>
      <c r="I30" s="1475"/>
      <c r="J30" s="902">
        <f>IFERROR('Capacity Plan'!H30,"")</f>
        <v>0</v>
      </c>
      <c r="K30" s="451">
        <f>'Capacity Plan'!I30</f>
        <v>0</v>
      </c>
      <c r="L30" s="451">
        <f>'Capacity Plan'!J30</f>
        <v>0</v>
      </c>
      <c r="M30" s="451">
        <f>'Capacity Plan'!K30</f>
        <v>0</v>
      </c>
      <c r="N30" s="233" t="str">
        <f>IFERROR(IF(F30=0,"",'Process 10 - Actual Run Data'!S$10*O30),"")</f>
        <v/>
      </c>
      <c r="O30" s="234" t="str">
        <f>IF(F30=0,"",'Capacity Plan'!M30)</f>
        <v/>
      </c>
      <c r="P30" s="64" t="str">
        <f>IFERROR(((K30*(L30-(('Capacity Plan'!O30+'Capacity Plan'!R30)/60))*3600)/N30)*O30,"")</f>
        <v/>
      </c>
      <c r="Q30" s="236" t="str">
        <f>IF($F30=0,"",'Process 10 - Actual Run Data'!D$19)</f>
        <v/>
      </c>
      <c r="R30" s="236" t="str">
        <f>IF($F30=0,"",'Process 10 - Actual Run Data'!$D$20)</f>
        <v/>
      </c>
      <c r="S30" s="236" t="str">
        <f>IF($F30=0,"",'Process 10 - Actual Run Data'!$D$21)</f>
        <v/>
      </c>
      <c r="T30" s="236" t="str">
        <f>IF($F30=0,"",'Process 10 - Actual Run Data'!$D$22)</f>
        <v/>
      </c>
      <c r="U30" s="236" t="str">
        <f>IF($F30=0,"",'Process 10 - Actual Run Data'!$D$23)</f>
        <v/>
      </c>
      <c r="V30" s="906" t="str">
        <f>IFERROR(IF(D30=0,"",IF('Capacity Plan'!T30&lt;'Process 10 - Actual Run Data'!U$41,'Capacity Plan'!T30,'Process 10 - Actual Run Data'!U$41)),"")</f>
        <v/>
      </c>
      <c r="W30" s="482" t="str">
        <f>IF($F30=0,"",'Process 10 - Actual Run Data'!$X$42)</f>
        <v/>
      </c>
      <c r="X30" s="421" t="str">
        <f t="shared" si="1"/>
        <v/>
      </c>
      <c r="Y30" s="421">
        <f t="shared" si="19"/>
        <v>0</v>
      </c>
      <c r="Z30" s="495" t="str">
        <f>IF('Process 10 - Actual Run Data'!$X$42="","",$Y30)</f>
        <v/>
      </c>
      <c r="AA30" s="423" t="str">
        <f t="shared" si="2"/>
        <v/>
      </c>
      <c r="AB30" s="903" t="str">
        <f>IF(F30=0,"",'Capacity Plan'!Z30)</f>
        <v/>
      </c>
      <c r="AC30" s="150">
        <f t="shared" si="3"/>
        <v>0</v>
      </c>
      <c r="AD30" s="424" t="str">
        <f>'Capacity Plan'!AB30</f>
        <v/>
      </c>
      <c r="AE30" s="425" t="str">
        <f t="shared" si="11"/>
        <v/>
      </c>
      <c r="AF30" s="427" t="str">
        <f>'Capacity Plan'!AD30</f>
        <v/>
      </c>
      <c r="AG30" s="525" t="str">
        <f t="shared" si="12"/>
        <v/>
      </c>
      <c r="AH30" s="135" t="str">
        <f t="shared" si="4"/>
        <v/>
      </c>
      <c r="AI30" s="430" t="str">
        <f>'Capacity Plan'!AG30</f>
        <v/>
      </c>
      <c r="AJ30" s="430" t="str">
        <f t="shared" si="13"/>
        <v/>
      </c>
      <c r="AK30" s="430" t="str">
        <f>'Capacity Plan'!AI30</f>
        <v/>
      </c>
      <c r="AL30" s="433" t="str">
        <f>'Capacity Plan'!AJ30</f>
        <v/>
      </c>
      <c r="AM30" s="411" t="str">
        <f t="shared" si="5"/>
        <v/>
      </c>
      <c r="AN30" s="526" t="str">
        <f t="shared" si="14"/>
        <v/>
      </c>
      <c r="AO30" s="75" t="str">
        <f t="shared" si="6"/>
        <v/>
      </c>
      <c r="AP30" s="430" t="str">
        <f t="shared" si="7"/>
        <v/>
      </c>
      <c r="AQ30" s="76" t="str">
        <f t="shared" si="15"/>
        <v/>
      </c>
      <c r="AR30" s="411" t="str">
        <f t="shared" si="8"/>
        <v/>
      </c>
      <c r="AS30" s="77" t="str">
        <f t="shared" si="16"/>
        <v/>
      </c>
      <c r="AT30" s="78" t="str">
        <f t="shared" si="17"/>
        <v/>
      </c>
      <c r="AU30" s="78" t="str">
        <f t="shared" si="9"/>
        <v/>
      </c>
      <c r="AV30" s="736"/>
      <c r="AW30" s="733"/>
      <c r="AX30" s="733"/>
      <c r="AY30" s="733"/>
      <c r="AZ30" s="733"/>
      <c r="BA30" s="733"/>
      <c r="BB30" s="733"/>
      <c r="BC30" s="733"/>
      <c r="BD30" s="733"/>
      <c r="BE30" s="743"/>
    </row>
    <row r="31" spans="1:95" s="80" customFormat="1" ht="24.75" customHeight="1" x14ac:dyDescent="0.25">
      <c r="A31" s="151">
        <f t="shared" si="0"/>
        <v>0</v>
      </c>
      <c r="B31" s="151">
        <f t="shared" si="10"/>
        <v>0</v>
      </c>
      <c r="C31" s="151">
        <f t="shared" si="18"/>
        <v>0</v>
      </c>
      <c r="D31" s="1113" t="str">
        <f>IF('Capacity Plan'!B31=0,"",'Capacity Plan'!B31)</f>
        <v/>
      </c>
      <c r="E31" s="1112" t="s">
        <v>60</v>
      </c>
      <c r="F31" s="1473">
        <f>IFERROR('Capacity Plan'!D31,"")</f>
        <v>0</v>
      </c>
      <c r="G31" s="1474"/>
      <c r="H31" s="1474"/>
      <c r="I31" s="1475"/>
      <c r="J31" s="902">
        <f>IFERROR('Capacity Plan'!H31,"")</f>
        <v>0</v>
      </c>
      <c r="K31" s="451">
        <f>'Capacity Plan'!I31</f>
        <v>0</v>
      </c>
      <c r="L31" s="451">
        <f>'Capacity Plan'!J31</f>
        <v>0</v>
      </c>
      <c r="M31" s="451">
        <f>'Capacity Plan'!K31</f>
        <v>0</v>
      </c>
      <c r="N31" s="233" t="str">
        <f>IFERROR(IF(F31=0,"",'Process 11 - Actual Run Data'!S$10*O31),"")</f>
        <v/>
      </c>
      <c r="O31" s="234" t="str">
        <f>IF(F31=0,"",'Capacity Plan'!M31)</f>
        <v/>
      </c>
      <c r="P31" s="64" t="str">
        <f>IFERROR(((K31*(L31-(('Capacity Plan'!O31+'Capacity Plan'!R31)/60))*3600)/N31)*O31,"")</f>
        <v/>
      </c>
      <c r="Q31" s="236" t="str">
        <f>IF($F31=0,"",'Process 11 - Actual Run Data'!D$19)</f>
        <v/>
      </c>
      <c r="R31" s="236" t="str">
        <f>IF($F31=0,"",'Process 11 - Actual Run Data'!$D$20)</f>
        <v/>
      </c>
      <c r="S31" s="236" t="str">
        <f>IF($F31=0,"",'Process 11 - Actual Run Data'!$D$21)</f>
        <v/>
      </c>
      <c r="T31" s="236" t="str">
        <f>IF($F31=0,"",'Process 11 - Actual Run Data'!$D$22)</f>
        <v/>
      </c>
      <c r="U31" s="236" t="str">
        <f>IF($F31=0,"",'Process 11 - Actual Run Data'!$D$23)</f>
        <v/>
      </c>
      <c r="V31" s="906" t="str">
        <f>IFERROR(IF(D31=0,"",IF('Capacity Plan'!T31&lt;'Process 11 - Actual Run Data'!U$41,'Capacity Plan'!T31,'Process 11 - Actual Run Data'!U$41)),"")</f>
        <v/>
      </c>
      <c r="W31" s="482" t="str">
        <f>IF($F31=0,"",'Process 11 - Actual Run Data'!$X$42)</f>
        <v/>
      </c>
      <c r="X31" s="421" t="str">
        <f t="shared" si="1"/>
        <v/>
      </c>
      <c r="Y31" s="421">
        <f t="shared" si="19"/>
        <v>0</v>
      </c>
      <c r="Z31" s="495" t="str">
        <f>IF('Process 11 - Actual Run Data'!$X$42="","",$Y31)</f>
        <v/>
      </c>
      <c r="AA31" s="423" t="str">
        <f t="shared" si="2"/>
        <v/>
      </c>
      <c r="AB31" s="903" t="str">
        <f>IF(F31=0,"",'Capacity Plan'!Z31)</f>
        <v/>
      </c>
      <c r="AC31" s="150">
        <f t="shared" si="3"/>
        <v>0</v>
      </c>
      <c r="AD31" s="424" t="str">
        <f>'Capacity Plan'!AB31</f>
        <v/>
      </c>
      <c r="AE31" s="425" t="str">
        <f t="shared" si="11"/>
        <v/>
      </c>
      <c r="AF31" s="427" t="str">
        <f>'Capacity Plan'!AD31</f>
        <v/>
      </c>
      <c r="AG31" s="525" t="str">
        <f t="shared" si="12"/>
        <v/>
      </c>
      <c r="AH31" s="135" t="str">
        <f t="shared" si="4"/>
        <v/>
      </c>
      <c r="AI31" s="430" t="str">
        <f>'Capacity Plan'!AG31</f>
        <v/>
      </c>
      <c r="AJ31" s="430" t="str">
        <f t="shared" si="13"/>
        <v/>
      </c>
      <c r="AK31" s="430" t="str">
        <f>'Capacity Plan'!AI31</f>
        <v/>
      </c>
      <c r="AL31" s="433" t="str">
        <f>'Capacity Plan'!AJ31</f>
        <v/>
      </c>
      <c r="AM31" s="411" t="str">
        <f t="shared" si="5"/>
        <v/>
      </c>
      <c r="AN31" s="526" t="str">
        <f t="shared" si="14"/>
        <v/>
      </c>
      <c r="AO31" s="75" t="str">
        <f t="shared" si="6"/>
        <v/>
      </c>
      <c r="AP31" s="430" t="str">
        <f t="shared" si="7"/>
        <v/>
      </c>
      <c r="AQ31" s="76" t="str">
        <f t="shared" si="15"/>
        <v/>
      </c>
      <c r="AR31" s="411" t="str">
        <f t="shared" si="8"/>
        <v/>
      </c>
      <c r="AS31" s="77" t="str">
        <f t="shared" si="16"/>
        <v/>
      </c>
      <c r="AT31" s="78" t="str">
        <f t="shared" si="17"/>
        <v/>
      </c>
      <c r="AU31" s="78" t="str">
        <f t="shared" si="9"/>
        <v/>
      </c>
      <c r="AV31" s="736"/>
      <c r="AW31" s="733"/>
      <c r="AX31" s="733"/>
      <c r="AY31" s="733"/>
      <c r="AZ31" s="733"/>
      <c r="BA31" s="733"/>
      <c r="BB31" s="733"/>
      <c r="BC31" s="733"/>
      <c r="BD31" s="733"/>
      <c r="BE31" s="743"/>
    </row>
    <row r="32" spans="1:95" s="80" customFormat="1" ht="24.75" customHeight="1" x14ac:dyDescent="0.25">
      <c r="A32" s="151">
        <f t="shared" si="0"/>
        <v>0</v>
      </c>
      <c r="B32" s="151">
        <f t="shared" si="10"/>
        <v>0</v>
      </c>
      <c r="C32" s="151">
        <f t="shared" si="18"/>
        <v>0</v>
      </c>
      <c r="D32" s="1113" t="str">
        <f>IF('Capacity Plan'!B32=0,"",'Capacity Plan'!B32)</f>
        <v/>
      </c>
      <c r="E32" s="1112" t="s">
        <v>61</v>
      </c>
      <c r="F32" s="1473">
        <f>IFERROR('Capacity Plan'!D32,"")</f>
        <v>0</v>
      </c>
      <c r="G32" s="1474"/>
      <c r="H32" s="1474"/>
      <c r="I32" s="1475"/>
      <c r="J32" s="902">
        <f>IFERROR('Capacity Plan'!H32,"")</f>
        <v>0</v>
      </c>
      <c r="K32" s="451">
        <f>'Capacity Plan'!I32</f>
        <v>0</v>
      </c>
      <c r="L32" s="451">
        <f>'Capacity Plan'!J32</f>
        <v>0</v>
      </c>
      <c r="M32" s="451">
        <f>'Capacity Plan'!K32</f>
        <v>0</v>
      </c>
      <c r="N32" s="233" t="str">
        <f>IFERROR(IF(F32=0,"",'Process 12 - Actual Run Data'!S$10*O32),"")</f>
        <v/>
      </c>
      <c r="O32" s="234" t="str">
        <f>IF(F32=0,"",'Capacity Plan'!M32)</f>
        <v/>
      </c>
      <c r="P32" s="64" t="str">
        <f>IFERROR(((K32*(L32-(('Capacity Plan'!O32+'Capacity Plan'!R32)/60))*3600)/N32)*O32,"")</f>
        <v/>
      </c>
      <c r="Q32" s="236" t="str">
        <f>IF($F32=0,"",'Process 12 - Actual Run Data'!D$19)</f>
        <v/>
      </c>
      <c r="R32" s="236" t="str">
        <f>IF($F32=0,"",'Process 12 - Actual Run Data'!$D$20)</f>
        <v/>
      </c>
      <c r="S32" s="236" t="str">
        <f>IF($F32=0,"",'Process 12 - Actual Run Data'!$D$21)</f>
        <v/>
      </c>
      <c r="T32" s="236" t="str">
        <f>IF($F32=0,"",'Process 12 - Actual Run Data'!$D$22)</f>
        <v/>
      </c>
      <c r="U32" s="236" t="str">
        <f>IF($F32=0,"",'Process 12 - Actual Run Data'!$D$23)</f>
        <v/>
      </c>
      <c r="V32" s="906" t="str">
        <f>IFERROR(IF(D32=0,"",IF('Capacity Plan'!T32&lt;'Process 12 - Actual Run Data'!U$41,'Capacity Plan'!T32,'Process 12 - Actual Run Data'!U$41)),"")</f>
        <v/>
      </c>
      <c r="W32" s="482" t="str">
        <f>IF($F32=0,"",'Process 12 - Actual Run Data'!$X$42)</f>
        <v/>
      </c>
      <c r="X32" s="421" t="str">
        <f t="shared" si="1"/>
        <v/>
      </c>
      <c r="Y32" s="421">
        <f t="shared" si="19"/>
        <v>0</v>
      </c>
      <c r="Z32" s="495" t="str">
        <f>IF('Process 12 - Actual Run Data'!$X$42="","",$Y32)</f>
        <v/>
      </c>
      <c r="AA32" s="423" t="str">
        <f t="shared" si="2"/>
        <v/>
      </c>
      <c r="AB32" s="903" t="str">
        <f>IF(F32=0,"",'Capacity Plan'!Z32)</f>
        <v/>
      </c>
      <c r="AC32" s="150">
        <f t="shared" si="3"/>
        <v>0</v>
      </c>
      <c r="AD32" s="424" t="str">
        <f>'Capacity Plan'!AB32</f>
        <v/>
      </c>
      <c r="AE32" s="425" t="str">
        <f t="shared" si="11"/>
        <v/>
      </c>
      <c r="AF32" s="427" t="str">
        <f>'Capacity Plan'!AD32</f>
        <v/>
      </c>
      <c r="AG32" s="525" t="str">
        <f t="shared" si="12"/>
        <v/>
      </c>
      <c r="AH32" s="135" t="str">
        <f t="shared" si="4"/>
        <v/>
      </c>
      <c r="AI32" s="430" t="str">
        <f>'Capacity Plan'!AG32</f>
        <v/>
      </c>
      <c r="AJ32" s="430" t="str">
        <f t="shared" si="13"/>
        <v/>
      </c>
      <c r="AK32" s="430" t="str">
        <f>'Capacity Plan'!AI32</f>
        <v/>
      </c>
      <c r="AL32" s="433" t="str">
        <f>'Capacity Plan'!AJ32</f>
        <v/>
      </c>
      <c r="AM32" s="411" t="str">
        <f t="shared" si="5"/>
        <v/>
      </c>
      <c r="AN32" s="526" t="str">
        <f t="shared" si="14"/>
        <v/>
      </c>
      <c r="AO32" s="75" t="str">
        <f t="shared" si="6"/>
        <v/>
      </c>
      <c r="AP32" s="430" t="str">
        <f t="shared" si="7"/>
        <v/>
      </c>
      <c r="AQ32" s="76" t="str">
        <f t="shared" si="15"/>
        <v/>
      </c>
      <c r="AR32" s="411" t="str">
        <f t="shared" si="8"/>
        <v/>
      </c>
      <c r="AS32" s="77" t="str">
        <f t="shared" si="16"/>
        <v/>
      </c>
      <c r="AT32" s="78" t="str">
        <f t="shared" si="17"/>
        <v/>
      </c>
      <c r="AU32" s="78" t="str">
        <f t="shared" si="9"/>
        <v/>
      </c>
      <c r="AV32" s="736"/>
      <c r="AW32" s="733"/>
      <c r="AX32" s="733"/>
      <c r="AY32" s="733"/>
      <c r="AZ32" s="733"/>
      <c r="BA32" s="733"/>
      <c r="BB32" s="733"/>
      <c r="BC32" s="733"/>
      <c r="BD32" s="733"/>
      <c r="BE32" s="743"/>
    </row>
    <row r="33" spans="1:57" s="79" customFormat="1" ht="24.75" customHeight="1" x14ac:dyDescent="0.25">
      <c r="A33" s="151">
        <f t="shared" si="0"/>
        <v>0</v>
      </c>
      <c r="B33" s="151">
        <f t="shared" si="10"/>
        <v>0</v>
      </c>
      <c r="C33" s="151">
        <f t="shared" si="18"/>
        <v>0</v>
      </c>
      <c r="D33" s="1113" t="str">
        <f>IF('Capacity Plan'!B33=0,"",'Capacity Plan'!B33)</f>
        <v/>
      </c>
      <c r="E33" s="1112" t="s">
        <v>62</v>
      </c>
      <c r="F33" s="1473">
        <f>IFERROR('Capacity Plan'!D33,"")</f>
        <v>0</v>
      </c>
      <c r="G33" s="1474"/>
      <c r="H33" s="1474"/>
      <c r="I33" s="1475"/>
      <c r="J33" s="902">
        <f>IFERROR('Capacity Plan'!H33,"")</f>
        <v>0</v>
      </c>
      <c r="K33" s="451">
        <f>'Capacity Plan'!I33</f>
        <v>0</v>
      </c>
      <c r="L33" s="451">
        <f>'Capacity Plan'!J33</f>
        <v>0</v>
      </c>
      <c r="M33" s="451">
        <f>'Capacity Plan'!K33</f>
        <v>0</v>
      </c>
      <c r="N33" s="233" t="str">
        <f>IFERROR(IF(F33=0,"",'Process 13 - Actual Run Data'!S$10*O33),"")</f>
        <v/>
      </c>
      <c r="O33" s="234" t="str">
        <f>IF(F33=0,"",'Capacity Plan'!M33)</f>
        <v/>
      </c>
      <c r="P33" s="64" t="str">
        <f>IFERROR(((K33*(L33-(('Capacity Plan'!O33+'Capacity Plan'!R33)/60))*3600)/N33)*O33,"")</f>
        <v/>
      </c>
      <c r="Q33" s="236" t="str">
        <f>IF($F33=0,"",'Process 13 - Actual Run Data'!D$19)</f>
        <v/>
      </c>
      <c r="R33" s="236" t="str">
        <f>IF($F33=0,"",'Process 13 - Actual Run Data'!$D$20)</f>
        <v/>
      </c>
      <c r="S33" s="236" t="str">
        <f>IF($F33=0,"",'Process 13 - Actual Run Data'!$D$21)</f>
        <v/>
      </c>
      <c r="T33" s="236" t="str">
        <f>IF($F33=0,"",'Process 13 - Actual Run Data'!$D$22)</f>
        <v/>
      </c>
      <c r="U33" s="236" t="str">
        <f>IF($F33=0,"",'Process 13 - Actual Run Data'!$D$23)</f>
        <v/>
      </c>
      <c r="V33" s="906" t="str">
        <f>IFERROR(IF(D33=0,"",IF('Capacity Plan'!T33&lt;'Process 13 - Actual Run Data'!U$41,'Capacity Plan'!T33,'Process 13 - Actual Run Data'!U$41)),"")</f>
        <v/>
      </c>
      <c r="W33" s="482" t="str">
        <f>IF($F33=0,"",'Process 13 - Actual Run Data'!$X$42)</f>
        <v/>
      </c>
      <c r="X33" s="421" t="str">
        <f t="shared" si="1"/>
        <v/>
      </c>
      <c r="Y33" s="421">
        <f t="shared" si="19"/>
        <v>0</v>
      </c>
      <c r="Z33" s="495" t="str">
        <f>IF('Process 13 - Actual Run Data'!$X$42="","",$Y33)</f>
        <v/>
      </c>
      <c r="AA33" s="423" t="str">
        <f t="shared" si="2"/>
        <v/>
      </c>
      <c r="AB33" s="903" t="str">
        <f>IF(F33=0,"",'Capacity Plan'!Z33)</f>
        <v/>
      </c>
      <c r="AC33" s="150">
        <f t="shared" si="3"/>
        <v>0</v>
      </c>
      <c r="AD33" s="424" t="str">
        <f>'Capacity Plan'!AB33</f>
        <v/>
      </c>
      <c r="AE33" s="425" t="str">
        <f t="shared" si="11"/>
        <v/>
      </c>
      <c r="AF33" s="427" t="str">
        <f>'Capacity Plan'!AD33</f>
        <v/>
      </c>
      <c r="AG33" s="525" t="str">
        <f t="shared" si="12"/>
        <v/>
      </c>
      <c r="AH33" s="135" t="str">
        <f t="shared" si="4"/>
        <v/>
      </c>
      <c r="AI33" s="430" t="str">
        <f>'Capacity Plan'!AG33</f>
        <v/>
      </c>
      <c r="AJ33" s="430" t="str">
        <f t="shared" si="13"/>
        <v/>
      </c>
      <c r="AK33" s="430" t="str">
        <f>'Capacity Plan'!AI33</f>
        <v/>
      </c>
      <c r="AL33" s="433" t="str">
        <f>'Capacity Plan'!AJ33</f>
        <v/>
      </c>
      <c r="AM33" s="411" t="str">
        <f t="shared" si="5"/>
        <v/>
      </c>
      <c r="AN33" s="526" t="str">
        <f t="shared" si="14"/>
        <v/>
      </c>
      <c r="AO33" s="75" t="str">
        <f t="shared" si="6"/>
        <v/>
      </c>
      <c r="AP33" s="430" t="str">
        <f t="shared" si="7"/>
        <v/>
      </c>
      <c r="AQ33" s="76" t="str">
        <f t="shared" si="15"/>
        <v/>
      </c>
      <c r="AR33" s="411" t="str">
        <f t="shared" si="8"/>
        <v/>
      </c>
      <c r="AS33" s="77" t="str">
        <f t="shared" si="16"/>
        <v/>
      </c>
      <c r="AT33" s="78" t="str">
        <f t="shared" si="17"/>
        <v/>
      </c>
      <c r="AU33" s="78" t="str">
        <f t="shared" si="9"/>
        <v/>
      </c>
      <c r="AV33" s="736"/>
      <c r="AW33" s="645"/>
      <c r="AX33" s="645"/>
      <c r="AY33" s="645"/>
      <c r="AZ33" s="645"/>
      <c r="BA33" s="645"/>
      <c r="BB33" s="645"/>
      <c r="BC33" s="645"/>
      <c r="BD33" s="645"/>
      <c r="BE33" s="742"/>
    </row>
    <row r="34" spans="1:57" s="79" customFormat="1" ht="24.75" customHeight="1" x14ac:dyDescent="0.25">
      <c r="A34" s="151">
        <f t="shared" si="0"/>
        <v>0</v>
      </c>
      <c r="B34" s="151">
        <f t="shared" si="10"/>
        <v>0</v>
      </c>
      <c r="C34" s="151">
        <f t="shared" si="18"/>
        <v>0</v>
      </c>
      <c r="D34" s="1113" t="str">
        <f>IF('Capacity Plan'!B34=0,"",'Capacity Plan'!B34)</f>
        <v/>
      </c>
      <c r="E34" s="1112" t="s">
        <v>63</v>
      </c>
      <c r="F34" s="1473">
        <f>IFERROR('Capacity Plan'!D34,"")</f>
        <v>0</v>
      </c>
      <c r="G34" s="1474"/>
      <c r="H34" s="1474"/>
      <c r="I34" s="1475"/>
      <c r="J34" s="902">
        <f>IFERROR('Capacity Plan'!H34,"")</f>
        <v>0</v>
      </c>
      <c r="K34" s="451">
        <f>'Capacity Plan'!I34</f>
        <v>0</v>
      </c>
      <c r="L34" s="451">
        <f>'Capacity Plan'!J34</f>
        <v>0</v>
      </c>
      <c r="M34" s="451">
        <f>'Capacity Plan'!K34</f>
        <v>0</v>
      </c>
      <c r="N34" s="233" t="str">
        <f>IFERROR(IF(F34=0,"",'Process 14 - Actual Run Data'!S$10*O34),"")</f>
        <v/>
      </c>
      <c r="O34" s="234" t="str">
        <f>IF(F34=0,"",'Capacity Plan'!M34)</f>
        <v/>
      </c>
      <c r="P34" s="64" t="str">
        <f>IFERROR(((K34*(L34-(('Capacity Plan'!O34+'Capacity Plan'!R34)/60))*3600)/N34)*O34,"")</f>
        <v/>
      </c>
      <c r="Q34" s="236" t="str">
        <f>IF($F34=0,"",'Process 14 - Actual Run Data'!D$19)</f>
        <v/>
      </c>
      <c r="R34" s="236" t="str">
        <f>IF($F34=0,"",'Process 14 - Actual Run Data'!$D$20)</f>
        <v/>
      </c>
      <c r="S34" s="236" t="str">
        <f>IF($F34=0,"",'Process 14 - Actual Run Data'!$D$21)</f>
        <v/>
      </c>
      <c r="T34" s="236" t="str">
        <f>IF($F34=0,"",'Process 14 - Actual Run Data'!$D$22)</f>
        <v/>
      </c>
      <c r="U34" s="236" t="str">
        <f>IF($F34=0,"",'Process 14 - Actual Run Data'!$D$23)</f>
        <v/>
      </c>
      <c r="V34" s="906" t="str">
        <f>IFERROR(IF(D34=0,"",IF('Capacity Plan'!T34&lt;'Process 14 - Actual Run Data'!U$41,'Capacity Plan'!T34,'Process 14 - Actual Run Data'!U$41)),"")</f>
        <v/>
      </c>
      <c r="W34" s="482" t="str">
        <f>IF($F34=0,"",'Process 14 - Actual Run Data'!$X$42)</f>
        <v/>
      </c>
      <c r="X34" s="421" t="str">
        <f t="shared" si="1"/>
        <v/>
      </c>
      <c r="Y34" s="421">
        <f t="shared" si="19"/>
        <v>0</v>
      </c>
      <c r="Z34" s="495" t="str">
        <f>IF('Process 14 - Actual Run Data'!$X$42="","",$Y34)</f>
        <v/>
      </c>
      <c r="AA34" s="423" t="str">
        <f t="shared" si="2"/>
        <v/>
      </c>
      <c r="AB34" s="903" t="str">
        <f>IF(F34=0,"",'Capacity Plan'!Z34)</f>
        <v/>
      </c>
      <c r="AC34" s="150">
        <f t="shared" si="3"/>
        <v>0</v>
      </c>
      <c r="AD34" s="424" t="str">
        <f>'Capacity Plan'!AB34</f>
        <v/>
      </c>
      <c r="AE34" s="425" t="str">
        <f t="shared" si="11"/>
        <v/>
      </c>
      <c r="AF34" s="427" t="str">
        <f>'Capacity Plan'!AD34</f>
        <v/>
      </c>
      <c r="AG34" s="525" t="str">
        <f t="shared" si="12"/>
        <v/>
      </c>
      <c r="AH34" s="135" t="str">
        <f t="shared" si="4"/>
        <v/>
      </c>
      <c r="AI34" s="430" t="str">
        <f>'Capacity Plan'!AG34</f>
        <v/>
      </c>
      <c r="AJ34" s="430" t="str">
        <f t="shared" si="13"/>
        <v/>
      </c>
      <c r="AK34" s="430" t="str">
        <f>'Capacity Plan'!AI34</f>
        <v/>
      </c>
      <c r="AL34" s="433" t="str">
        <f>'Capacity Plan'!AJ34</f>
        <v/>
      </c>
      <c r="AM34" s="411" t="str">
        <f t="shared" si="5"/>
        <v/>
      </c>
      <c r="AN34" s="526" t="str">
        <f t="shared" si="14"/>
        <v/>
      </c>
      <c r="AO34" s="75" t="str">
        <f t="shared" si="6"/>
        <v/>
      </c>
      <c r="AP34" s="430" t="str">
        <f t="shared" si="7"/>
        <v/>
      </c>
      <c r="AQ34" s="76" t="str">
        <f t="shared" si="15"/>
        <v/>
      </c>
      <c r="AR34" s="411" t="str">
        <f t="shared" si="8"/>
        <v/>
      </c>
      <c r="AS34" s="77" t="str">
        <f t="shared" si="16"/>
        <v/>
      </c>
      <c r="AT34" s="78" t="str">
        <f t="shared" si="17"/>
        <v/>
      </c>
      <c r="AU34" s="78" t="str">
        <f t="shared" si="9"/>
        <v/>
      </c>
      <c r="AV34" s="736"/>
      <c r="AW34" s="645"/>
      <c r="AX34" s="645"/>
      <c r="AY34" s="645"/>
      <c r="AZ34" s="645"/>
      <c r="BA34" s="645"/>
      <c r="BB34" s="645"/>
      <c r="BC34" s="645"/>
      <c r="BD34" s="645"/>
      <c r="BE34" s="742"/>
    </row>
    <row r="35" spans="1:57" s="79" customFormat="1" ht="24.75" customHeight="1" x14ac:dyDescent="0.25">
      <c r="A35" s="151">
        <f t="shared" si="0"/>
        <v>0</v>
      </c>
      <c r="B35" s="151">
        <f t="shared" si="10"/>
        <v>0</v>
      </c>
      <c r="C35" s="151">
        <f t="shared" si="18"/>
        <v>0</v>
      </c>
      <c r="D35" s="1113" t="str">
        <f>IF('Capacity Plan'!B35=0,"",'Capacity Plan'!B35)</f>
        <v/>
      </c>
      <c r="E35" s="1112" t="s">
        <v>64</v>
      </c>
      <c r="F35" s="1473">
        <f>IFERROR('Capacity Plan'!D35,"")</f>
        <v>0</v>
      </c>
      <c r="G35" s="1474"/>
      <c r="H35" s="1474"/>
      <c r="I35" s="1475"/>
      <c r="J35" s="902">
        <f>IFERROR('Capacity Plan'!H35,"")</f>
        <v>0</v>
      </c>
      <c r="K35" s="451">
        <f>'Capacity Plan'!I35</f>
        <v>0</v>
      </c>
      <c r="L35" s="451">
        <f>'Capacity Plan'!J35</f>
        <v>0</v>
      </c>
      <c r="M35" s="451">
        <f>'Capacity Plan'!K35</f>
        <v>0</v>
      </c>
      <c r="N35" s="233" t="str">
        <f>IFERROR(IF(F35=0,"",'Process 15 - Actual Run Data'!S$10*O35),"")</f>
        <v/>
      </c>
      <c r="O35" s="234" t="str">
        <f>IF(F35=0,"",'Capacity Plan'!M35)</f>
        <v/>
      </c>
      <c r="P35" s="64" t="str">
        <f>IFERROR(((K35*(L35-(('Capacity Plan'!O35+'Capacity Plan'!R35)/60))*3600)/N35)*O35,"")</f>
        <v/>
      </c>
      <c r="Q35" s="236" t="str">
        <f>IF($F35=0,"",'Process 15 - Actual Run Data'!D$19)</f>
        <v/>
      </c>
      <c r="R35" s="236" t="str">
        <f>IF($F35=0,"",'Process 15 - Actual Run Data'!$D$20)</f>
        <v/>
      </c>
      <c r="S35" s="236" t="str">
        <f>IF($F35=0,"",'Process 15 - Actual Run Data'!$D$21)</f>
        <v/>
      </c>
      <c r="T35" s="236" t="str">
        <f>IF($F35=0,"",'Process 15 - Actual Run Data'!$D$22)</f>
        <v/>
      </c>
      <c r="U35" s="236" t="str">
        <f>IF($F35=0,"",'Process 15 - Actual Run Data'!$D$23)</f>
        <v/>
      </c>
      <c r="V35" s="906" t="str">
        <f>IFERROR(IF(D35=0,"",IF('Capacity Plan'!T35&lt;'Process 15 - Actual Run Data'!U$41,'Capacity Plan'!T35,'Process 15 - Actual Run Data'!U$41)),"")</f>
        <v/>
      </c>
      <c r="W35" s="482" t="str">
        <f>IF($F35=0,"",'Process 15 - Actual Run Data'!$X$42)</f>
        <v/>
      </c>
      <c r="X35" s="421" t="str">
        <f t="shared" si="1"/>
        <v/>
      </c>
      <c r="Y35" s="421">
        <f t="shared" si="19"/>
        <v>0</v>
      </c>
      <c r="Z35" s="495" t="str">
        <f>IF('Process 15 - Actual Run Data'!$X$42="","",$Y35)</f>
        <v/>
      </c>
      <c r="AA35" s="423" t="str">
        <f t="shared" si="2"/>
        <v/>
      </c>
      <c r="AB35" s="903" t="str">
        <f>IF(F35=0,"",'Capacity Plan'!Z35)</f>
        <v/>
      </c>
      <c r="AC35" s="150">
        <f t="shared" si="3"/>
        <v>0</v>
      </c>
      <c r="AD35" s="424" t="str">
        <f>'Capacity Plan'!AB35</f>
        <v/>
      </c>
      <c r="AE35" s="425" t="str">
        <f t="shared" si="11"/>
        <v/>
      </c>
      <c r="AF35" s="427" t="str">
        <f>'Capacity Plan'!AD35</f>
        <v/>
      </c>
      <c r="AG35" s="525" t="str">
        <f t="shared" si="12"/>
        <v/>
      </c>
      <c r="AH35" s="135" t="str">
        <f t="shared" si="4"/>
        <v/>
      </c>
      <c r="AI35" s="430" t="str">
        <f>'Capacity Plan'!AG35</f>
        <v/>
      </c>
      <c r="AJ35" s="430" t="str">
        <f t="shared" si="13"/>
        <v/>
      </c>
      <c r="AK35" s="430" t="str">
        <f>'Capacity Plan'!AI35</f>
        <v/>
      </c>
      <c r="AL35" s="433" t="str">
        <f>'Capacity Plan'!AJ35</f>
        <v/>
      </c>
      <c r="AM35" s="411" t="str">
        <f t="shared" si="5"/>
        <v/>
      </c>
      <c r="AN35" s="526" t="str">
        <f t="shared" si="14"/>
        <v/>
      </c>
      <c r="AO35" s="75" t="str">
        <f t="shared" si="6"/>
        <v/>
      </c>
      <c r="AP35" s="430" t="str">
        <f t="shared" si="7"/>
        <v/>
      </c>
      <c r="AQ35" s="76" t="str">
        <f t="shared" si="15"/>
        <v/>
      </c>
      <c r="AR35" s="411" t="str">
        <f t="shared" si="8"/>
        <v/>
      </c>
      <c r="AS35" s="77" t="str">
        <f t="shared" si="16"/>
        <v/>
      </c>
      <c r="AT35" s="78" t="str">
        <f t="shared" si="17"/>
        <v/>
      </c>
      <c r="AU35" s="78" t="str">
        <f t="shared" si="9"/>
        <v/>
      </c>
      <c r="AV35" s="736"/>
      <c r="AW35" s="645"/>
      <c r="AX35" s="645"/>
      <c r="AY35" s="645"/>
      <c r="AZ35" s="645"/>
      <c r="BA35" s="645"/>
      <c r="BB35" s="645"/>
      <c r="BC35" s="645"/>
      <c r="BD35" s="645"/>
      <c r="BE35" s="742"/>
    </row>
    <row r="36" spans="1:57" s="79" customFormat="1" ht="24.75" customHeight="1" x14ac:dyDescent="0.25">
      <c r="A36" s="151">
        <f t="shared" si="0"/>
        <v>0</v>
      </c>
      <c r="B36" s="151">
        <f t="shared" si="10"/>
        <v>0</v>
      </c>
      <c r="C36" s="151">
        <f t="shared" si="18"/>
        <v>0</v>
      </c>
      <c r="D36" s="1113" t="str">
        <f>IF('Capacity Plan'!B36=0,"",'Capacity Plan'!B36)</f>
        <v/>
      </c>
      <c r="E36" s="1112" t="s">
        <v>65</v>
      </c>
      <c r="F36" s="1473">
        <f>IFERROR('Capacity Plan'!D36,"")</f>
        <v>0</v>
      </c>
      <c r="G36" s="1474"/>
      <c r="H36" s="1474"/>
      <c r="I36" s="1475"/>
      <c r="J36" s="902">
        <f>IFERROR('Capacity Plan'!H36,"")</f>
        <v>0</v>
      </c>
      <c r="K36" s="451">
        <f>'Capacity Plan'!I36</f>
        <v>0</v>
      </c>
      <c r="L36" s="451">
        <f>'Capacity Plan'!J36</f>
        <v>0</v>
      </c>
      <c r="M36" s="451">
        <f>'Capacity Plan'!K36</f>
        <v>0</v>
      </c>
      <c r="N36" s="233" t="str">
        <f>IFERROR(IF(F36=0,"",'Process 16 - Actual Run Data'!S$10*O36),"")</f>
        <v/>
      </c>
      <c r="O36" s="234" t="str">
        <f>IF(F36=0,"",'Capacity Plan'!M36)</f>
        <v/>
      </c>
      <c r="P36" s="64" t="str">
        <f>IFERROR(((K36*(L36-(('Capacity Plan'!O36+'Capacity Plan'!R36)/60))*3600)/N36)*O36,"")</f>
        <v/>
      </c>
      <c r="Q36" s="236" t="str">
        <f>IF($F36=0,"",'Process 16 - Actual Run Data'!D$19)</f>
        <v/>
      </c>
      <c r="R36" s="236" t="str">
        <f>IF($F36=0,"",'Process 16 - Actual Run Data'!$D$20)</f>
        <v/>
      </c>
      <c r="S36" s="236" t="str">
        <f>IF($F36=0,"",'Process 16 - Actual Run Data'!$D$21)</f>
        <v/>
      </c>
      <c r="T36" s="236" t="str">
        <f>IF($F36=0,"",'Process 16 - Actual Run Data'!$D$22)</f>
        <v/>
      </c>
      <c r="U36" s="236" t="str">
        <f>IF($F36=0,"",'Process 16 - Actual Run Data'!$D$23)</f>
        <v/>
      </c>
      <c r="V36" s="906" t="str">
        <f>IFERROR(IF(D36=0,"",IF('Capacity Plan'!T36&lt;'Process 16 - Actual Run Data'!U$41,'Capacity Plan'!T36,'Process 16 - Actual Run Data'!U$41)),"")</f>
        <v/>
      </c>
      <c r="W36" s="482" t="str">
        <f>IF($F36=0,"",'Process 16 - Actual Run Data'!$X$42)</f>
        <v/>
      </c>
      <c r="X36" s="421" t="str">
        <f t="shared" si="1"/>
        <v/>
      </c>
      <c r="Y36" s="421">
        <f t="shared" si="19"/>
        <v>0</v>
      </c>
      <c r="Z36" s="495" t="str">
        <f>IF('Process 16 - Actual Run Data'!$X$42="","",$Y36)</f>
        <v/>
      </c>
      <c r="AA36" s="423" t="str">
        <f t="shared" si="2"/>
        <v/>
      </c>
      <c r="AB36" s="903" t="str">
        <f>IF(F36=0,"",'Capacity Plan'!Z36)</f>
        <v/>
      </c>
      <c r="AC36" s="150">
        <f t="shared" si="3"/>
        <v>0</v>
      </c>
      <c r="AD36" s="424" t="str">
        <f>'Capacity Plan'!AB36</f>
        <v/>
      </c>
      <c r="AE36" s="425" t="str">
        <f t="shared" si="11"/>
        <v/>
      </c>
      <c r="AF36" s="427" t="str">
        <f>'Capacity Plan'!AD36</f>
        <v/>
      </c>
      <c r="AG36" s="525" t="str">
        <f t="shared" si="12"/>
        <v/>
      </c>
      <c r="AH36" s="135" t="str">
        <f t="shared" si="4"/>
        <v/>
      </c>
      <c r="AI36" s="430" t="str">
        <f>'Capacity Plan'!AG36</f>
        <v/>
      </c>
      <c r="AJ36" s="430" t="str">
        <f t="shared" si="13"/>
        <v/>
      </c>
      <c r="AK36" s="430" t="str">
        <f>'Capacity Plan'!AI36</f>
        <v/>
      </c>
      <c r="AL36" s="433" t="str">
        <f>'Capacity Plan'!AJ36</f>
        <v/>
      </c>
      <c r="AM36" s="411" t="str">
        <f t="shared" si="5"/>
        <v/>
      </c>
      <c r="AN36" s="526" t="str">
        <f t="shared" si="14"/>
        <v/>
      </c>
      <c r="AO36" s="75" t="str">
        <f t="shared" si="6"/>
        <v/>
      </c>
      <c r="AP36" s="430" t="str">
        <f t="shared" si="7"/>
        <v/>
      </c>
      <c r="AQ36" s="76" t="str">
        <f t="shared" si="15"/>
        <v/>
      </c>
      <c r="AR36" s="411" t="str">
        <f t="shared" si="8"/>
        <v/>
      </c>
      <c r="AS36" s="77" t="str">
        <f t="shared" si="16"/>
        <v/>
      </c>
      <c r="AT36" s="78" t="str">
        <f t="shared" si="17"/>
        <v/>
      </c>
      <c r="AU36" s="78" t="str">
        <f t="shared" si="9"/>
        <v/>
      </c>
      <c r="AV36" s="736"/>
      <c r="AW36" s="645"/>
      <c r="AX36" s="645"/>
      <c r="AY36" s="645"/>
      <c r="AZ36" s="645"/>
      <c r="BA36" s="645"/>
      <c r="BB36" s="645"/>
      <c r="BC36" s="645"/>
      <c r="BD36" s="645"/>
      <c r="BE36" s="742"/>
    </row>
    <row r="37" spans="1:57" s="79" customFormat="1" ht="24.75" customHeight="1" x14ac:dyDescent="0.25">
      <c r="A37" s="151">
        <f t="shared" si="0"/>
        <v>0</v>
      </c>
      <c r="B37" s="151">
        <f t="shared" si="10"/>
        <v>0</v>
      </c>
      <c r="C37" s="151">
        <f t="shared" si="18"/>
        <v>0</v>
      </c>
      <c r="D37" s="1113" t="str">
        <f>IF('Capacity Plan'!B37=0,"",'Capacity Plan'!B37)</f>
        <v/>
      </c>
      <c r="E37" s="1112" t="s">
        <v>66</v>
      </c>
      <c r="F37" s="1473">
        <f>IFERROR('Capacity Plan'!D37,"")</f>
        <v>0</v>
      </c>
      <c r="G37" s="1474"/>
      <c r="H37" s="1474"/>
      <c r="I37" s="1475"/>
      <c r="J37" s="902">
        <f>IFERROR('Capacity Plan'!H37,"")</f>
        <v>0</v>
      </c>
      <c r="K37" s="451">
        <f>'Capacity Plan'!I37</f>
        <v>0</v>
      </c>
      <c r="L37" s="451">
        <f>'Capacity Plan'!J37</f>
        <v>0</v>
      </c>
      <c r="M37" s="451">
        <f>'Capacity Plan'!K37</f>
        <v>0</v>
      </c>
      <c r="N37" s="233" t="str">
        <f>IFERROR(IF(F37=0,"",'Process 17 - Actual Run Data'!S$10*O37),"")</f>
        <v/>
      </c>
      <c r="O37" s="234" t="str">
        <f>IF(F37=0,"",'Capacity Plan'!M37)</f>
        <v/>
      </c>
      <c r="P37" s="64" t="str">
        <f>IFERROR(((K37*(L37-(('Capacity Plan'!O37+'Capacity Plan'!R37)/60))*3600)/N37)*O37,"")</f>
        <v/>
      </c>
      <c r="Q37" s="236" t="str">
        <f>IF($F37=0,"",'Process 17 - Actual Run Data'!D$19)</f>
        <v/>
      </c>
      <c r="R37" s="236" t="str">
        <f>IF($F37=0,"",'Process 17 - Actual Run Data'!$D$20)</f>
        <v/>
      </c>
      <c r="S37" s="236" t="str">
        <f>IF($F37=0,"",'Process 17 - Actual Run Data'!$D$21)</f>
        <v/>
      </c>
      <c r="T37" s="236" t="str">
        <f>IF($F37=0,"",'Process 17 - Actual Run Data'!$D$22)</f>
        <v/>
      </c>
      <c r="U37" s="236" t="str">
        <f>IF($F37=0,"",'Process 17 - Actual Run Data'!$D$23)</f>
        <v/>
      </c>
      <c r="V37" s="906" t="str">
        <f>IFERROR(IF(D37=0,"",IF('Capacity Plan'!T37&lt;'Process 17 - Actual Run Data'!U$41,'Capacity Plan'!T37,'Process 17 - Actual Run Data'!U$41)),"")</f>
        <v/>
      </c>
      <c r="W37" s="482" t="str">
        <f>IF($F37=0,"",'Process 17 - Actual Run Data'!$X$42)</f>
        <v/>
      </c>
      <c r="X37" s="421" t="str">
        <f t="shared" si="1"/>
        <v/>
      </c>
      <c r="Y37" s="421">
        <f t="shared" si="19"/>
        <v>0</v>
      </c>
      <c r="Z37" s="495" t="str">
        <f>IF('Process 17 - Actual Run Data'!$X$42="","",$Y37)</f>
        <v/>
      </c>
      <c r="AA37" s="423" t="str">
        <f t="shared" si="2"/>
        <v/>
      </c>
      <c r="AB37" s="903" t="str">
        <f>IF(F37=0,"",'Capacity Plan'!Z37)</f>
        <v/>
      </c>
      <c r="AC37" s="150">
        <f t="shared" si="3"/>
        <v>0</v>
      </c>
      <c r="AD37" s="424" t="str">
        <f>'Capacity Plan'!AB37</f>
        <v/>
      </c>
      <c r="AE37" s="425" t="str">
        <f t="shared" si="11"/>
        <v/>
      </c>
      <c r="AF37" s="427" t="str">
        <f>'Capacity Plan'!AD37</f>
        <v/>
      </c>
      <c r="AG37" s="525" t="str">
        <f t="shared" si="12"/>
        <v/>
      </c>
      <c r="AH37" s="135" t="str">
        <f t="shared" si="4"/>
        <v/>
      </c>
      <c r="AI37" s="430" t="str">
        <f>'Capacity Plan'!AG37</f>
        <v/>
      </c>
      <c r="AJ37" s="430" t="str">
        <f t="shared" si="13"/>
        <v/>
      </c>
      <c r="AK37" s="430" t="str">
        <f>'Capacity Plan'!AI37</f>
        <v/>
      </c>
      <c r="AL37" s="433" t="str">
        <f>'Capacity Plan'!AJ37</f>
        <v/>
      </c>
      <c r="AM37" s="411" t="str">
        <f t="shared" si="5"/>
        <v/>
      </c>
      <c r="AN37" s="526" t="str">
        <f t="shared" si="14"/>
        <v/>
      </c>
      <c r="AO37" s="75" t="str">
        <f t="shared" si="6"/>
        <v/>
      </c>
      <c r="AP37" s="430" t="str">
        <f t="shared" si="7"/>
        <v/>
      </c>
      <c r="AQ37" s="76" t="str">
        <f t="shared" si="15"/>
        <v/>
      </c>
      <c r="AR37" s="411" t="str">
        <f t="shared" si="8"/>
        <v/>
      </c>
      <c r="AS37" s="77" t="str">
        <f t="shared" si="16"/>
        <v/>
      </c>
      <c r="AT37" s="78" t="str">
        <f t="shared" si="17"/>
        <v/>
      </c>
      <c r="AU37" s="78" t="str">
        <f t="shared" si="9"/>
        <v/>
      </c>
      <c r="AV37" s="736"/>
      <c r="AW37" s="645"/>
      <c r="AX37" s="645"/>
      <c r="AY37" s="645"/>
      <c r="AZ37" s="645"/>
      <c r="BA37" s="645"/>
      <c r="BB37" s="645"/>
      <c r="BC37" s="645"/>
      <c r="BD37" s="645"/>
      <c r="BE37" s="742"/>
    </row>
    <row r="38" spans="1:57" s="79" customFormat="1" ht="24.75" customHeight="1" x14ac:dyDescent="0.25">
      <c r="A38" s="151">
        <f t="shared" si="0"/>
        <v>0</v>
      </c>
      <c r="B38" s="151">
        <f t="shared" si="10"/>
        <v>0</v>
      </c>
      <c r="C38" s="151">
        <f t="shared" si="18"/>
        <v>0</v>
      </c>
      <c r="D38" s="1113" t="str">
        <f>IF('Capacity Plan'!B38=0,"",'Capacity Plan'!B38)</f>
        <v/>
      </c>
      <c r="E38" s="1112" t="s">
        <v>67</v>
      </c>
      <c r="F38" s="1473">
        <f>IFERROR('Capacity Plan'!D38,"")</f>
        <v>0</v>
      </c>
      <c r="G38" s="1474"/>
      <c r="H38" s="1474"/>
      <c r="I38" s="1475"/>
      <c r="J38" s="902">
        <f>IFERROR('Capacity Plan'!H38,"")</f>
        <v>0</v>
      </c>
      <c r="K38" s="451">
        <f>'Capacity Plan'!I38</f>
        <v>0</v>
      </c>
      <c r="L38" s="451">
        <f>'Capacity Plan'!J38</f>
        <v>0</v>
      </c>
      <c r="M38" s="451">
        <f>'Capacity Plan'!K38</f>
        <v>0</v>
      </c>
      <c r="N38" s="233" t="str">
        <f>IFERROR(IF(F38=0,"",'Process 18 - Actual Run Data'!S$10*O38),"")</f>
        <v/>
      </c>
      <c r="O38" s="234" t="str">
        <f>IF(F38=0,"",'Capacity Plan'!M38)</f>
        <v/>
      </c>
      <c r="P38" s="64" t="str">
        <f>IFERROR(((K38*(L38-(('Capacity Plan'!O38+'Capacity Plan'!R38)/60))*3600)/N38)*O38,"")</f>
        <v/>
      </c>
      <c r="Q38" s="236" t="str">
        <f>IF($F38=0,"",'Process 18 - Actual Run Data'!D$19)</f>
        <v/>
      </c>
      <c r="R38" s="236" t="str">
        <f>IF($F38=0,"",'Process 18 - Actual Run Data'!$D$20)</f>
        <v/>
      </c>
      <c r="S38" s="236" t="str">
        <f>IF($F38=0,"",'Process 18 - Actual Run Data'!$D$21)</f>
        <v/>
      </c>
      <c r="T38" s="236" t="str">
        <f>IF($F38=0,"",'Process 18 - Actual Run Data'!$D$22)</f>
        <v/>
      </c>
      <c r="U38" s="236" t="str">
        <f>IF($F38=0,"",'Process 18 - Actual Run Data'!$D$23)</f>
        <v/>
      </c>
      <c r="V38" s="906" t="str">
        <f>IFERROR(IF(D38=0,"",IF('Capacity Plan'!T38&lt;'Process 18 - Actual Run Data'!U$41,'Capacity Plan'!T38,'Process 18 - Actual Run Data'!U$41)),"")</f>
        <v/>
      </c>
      <c r="W38" s="482" t="str">
        <f>IF($F38=0,"",'Process 18 - Actual Run Data'!$X$42)</f>
        <v/>
      </c>
      <c r="X38" s="421" t="str">
        <f t="shared" si="1"/>
        <v/>
      </c>
      <c r="Y38" s="421">
        <f t="shared" si="19"/>
        <v>0</v>
      </c>
      <c r="Z38" s="495" t="str">
        <f>IF('Process 18 - Actual Run Data'!$X$42="","",$Y38)</f>
        <v/>
      </c>
      <c r="AA38" s="423" t="str">
        <f t="shared" si="2"/>
        <v/>
      </c>
      <c r="AB38" s="903" t="str">
        <f>IF(F38=0,"",'Capacity Plan'!Z38)</f>
        <v/>
      </c>
      <c r="AC38" s="150">
        <f t="shared" si="3"/>
        <v>0</v>
      </c>
      <c r="AD38" s="424" t="str">
        <f>'Capacity Plan'!AB38</f>
        <v/>
      </c>
      <c r="AE38" s="425" t="str">
        <f t="shared" si="11"/>
        <v/>
      </c>
      <c r="AF38" s="427" t="str">
        <f>'Capacity Plan'!AD38</f>
        <v/>
      </c>
      <c r="AG38" s="525" t="str">
        <f t="shared" si="12"/>
        <v/>
      </c>
      <c r="AH38" s="135" t="str">
        <f t="shared" si="4"/>
        <v/>
      </c>
      <c r="AI38" s="430" t="str">
        <f>'Capacity Plan'!AG38</f>
        <v/>
      </c>
      <c r="AJ38" s="430" t="str">
        <f t="shared" si="13"/>
        <v/>
      </c>
      <c r="AK38" s="430" t="str">
        <f>'Capacity Plan'!AI38</f>
        <v/>
      </c>
      <c r="AL38" s="433" t="str">
        <f>'Capacity Plan'!AJ38</f>
        <v/>
      </c>
      <c r="AM38" s="411" t="str">
        <f t="shared" si="5"/>
        <v/>
      </c>
      <c r="AN38" s="526" t="str">
        <f t="shared" si="14"/>
        <v/>
      </c>
      <c r="AO38" s="75" t="str">
        <f t="shared" si="6"/>
        <v/>
      </c>
      <c r="AP38" s="430" t="str">
        <f t="shared" si="7"/>
        <v/>
      </c>
      <c r="AQ38" s="76" t="str">
        <f t="shared" si="15"/>
        <v/>
      </c>
      <c r="AR38" s="411" t="str">
        <f t="shared" si="8"/>
        <v/>
      </c>
      <c r="AS38" s="77" t="str">
        <f t="shared" si="16"/>
        <v/>
      </c>
      <c r="AT38" s="78" t="str">
        <f t="shared" si="17"/>
        <v/>
      </c>
      <c r="AU38" s="78" t="str">
        <f t="shared" si="9"/>
        <v/>
      </c>
      <c r="AV38" s="736"/>
      <c r="AW38" s="645"/>
      <c r="AX38" s="645"/>
      <c r="AY38" s="645"/>
      <c r="AZ38" s="645"/>
      <c r="BA38" s="645"/>
      <c r="BB38" s="645"/>
      <c r="BC38" s="645"/>
      <c r="BD38" s="645"/>
      <c r="BE38" s="742"/>
    </row>
    <row r="39" spans="1:57" s="79" customFormat="1" ht="24.75" customHeight="1" x14ac:dyDescent="0.25">
      <c r="A39" s="151">
        <f t="shared" si="0"/>
        <v>0</v>
      </c>
      <c r="B39" s="151">
        <f t="shared" si="10"/>
        <v>0</v>
      </c>
      <c r="C39" s="151">
        <f t="shared" si="18"/>
        <v>0</v>
      </c>
      <c r="D39" s="1113" t="str">
        <f>IF('Capacity Plan'!B39=0,"",'Capacity Plan'!B39)</f>
        <v/>
      </c>
      <c r="E39" s="1112" t="s">
        <v>68</v>
      </c>
      <c r="F39" s="1473">
        <f>IFERROR('Capacity Plan'!D39,"")</f>
        <v>0</v>
      </c>
      <c r="G39" s="1474"/>
      <c r="H39" s="1474"/>
      <c r="I39" s="1475"/>
      <c r="J39" s="902">
        <f>IFERROR('Capacity Plan'!H39,"")</f>
        <v>0</v>
      </c>
      <c r="K39" s="451">
        <f>'Capacity Plan'!I39</f>
        <v>0</v>
      </c>
      <c r="L39" s="451">
        <f>'Capacity Plan'!J39</f>
        <v>0</v>
      </c>
      <c r="M39" s="451">
        <f>'Capacity Plan'!K39</f>
        <v>0</v>
      </c>
      <c r="N39" s="233" t="str">
        <f>IFERROR(IF(F39=0,"",'Process 19 - Actual Run Data'!S$10*O39),"")</f>
        <v/>
      </c>
      <c r="O39" s="234" t="str">
        <f>IF(F39=0,"",'Capacity Plan'!M39)</f>
        <v/>
      </c>
      <c r="P39" s="64" t="str">
        <f>IFERROR(((K39*(L39-(('Capacity Plan'!O39+'Capacity Plan'!R39)/60))*3600)/N39)*O39,"")</f>
        <v/>
      </c>
      <c r="Q39" s="236" t="str">
        <f>IF($F39=0,"",'Process 19 - Actual Run Data'!D$19)</f>
        <v/>
      </c>
      <c r="R39" s="236" t="str">
        <f>IF($F39=0,"",'Process 19 - Actual Run Data'!$D$20)</f>
        <v/>
      </c>
      <c r="S39" s="236" t="str">
        <f>IF($F39=0,"",'Process 19 - Actual Run Data'!$D$21)</f>
        <v/>
      </c>
      <c r="T39" s="236" t="str">
        <f>IF($F39=0,"",'Process 19 - Actual Run Data'!$D$22)</f>
        <v/>
      </c>
      <c r="U39" s="236" t="str">
        <f>IF($F39=0,"",'Process 19 - Actual Run Data'!$D$23)</f>
        <v/>
      </c>
      <c r="V39" s="906" t="str">
        <f>IFERROR(IF(D39=0,"",IF('Capacity Plan'!T39&lt;'Process 19 - Actual Run Data'!U$41,'Capacity Plan'!T39,'Process 19 - Actual Run Data'!U$41)),"")</f>
        <v/>
      </c>
      <c r="W39" s="482" t="str">
        <f>IF($F39=0,"",'Process 19 - Actual Run Data'!$X$42)</f>
        <v/>
      </c>
      <c r="X39" s="421" t="str">
        <f t="shared" si="1"/>
        <v/>
      </c>
      <c r="Y39" s="421">
        <f t="shared" si="19"/>
        <v>0</v>
      </c>
      <c r="Z39" s="495" t="str">
        <f>IF('Process 19 - Actual Run Data'!$X$42="","",$Y39)</f>
        <v/>
      </c>
      <c r="AA39" s="423" t="str">
        <f t="shared" si="2"/>
        <v/>
      </c>
      <c r="AB39" s="903" t="str">
        <f>IF(F39=0,"",'Capacity Plan'!Z39)</f>
        <v/>
      </c>
      <c r="AC39" s="150">
        <f t="shared" si="3"/>
        <v>0</v>
      </c>
      <c r="AD39" s="424" t="str">
        <f>'Capacity Plan'!AB39</f>
        <v/>
      </c>
      <c r="AE39" s="425" t="str">
        <f t="shared" si="11"/>
        <v/>
      </c>
      <c r="AF39" s="427" t="str">
        <f>'Capacity Plan'!AD39</f>
        <v/>
      </c>
      <c r="AG39" s="525" t="str">
        <f t="shared" si="12"/>
        <v/>
      </c>
      <c r="AH39" s="135" t="str">
        <f t="shared" si="4"/>
        <v/>
      </c>
      <c r="AI39" s="430" t="str">
        <f>'Capacity Plan'!AG39</f>
        <v/>
      </c>
      <c r="AJ39" s="430" t="str">
        <f t="shared" si="13"/>
        <v/>
      </c>
      <c r="AK39" s="430" t="str">
        <f>'Capacity Plan'!AI39</f>
        <v/>
      </c>
      <c r="AL39" s="433" t="str">
        <f>'Capacity Plan'!AJ39</f>
        <v/>
      </c>
      <c r="AM39" s="411" t="str">
        <f t="shared" si="5"/>
        <v/>
      </c>
      <c r="AN39" s="526" t="str">
        <f t="shared" si="14"/>
        <v/>
      </c>
      <c r="AO39" s="75" t="str">
        <f t="shared" si="6"/>
        <v/>
      </c>
      <c r="AP39" s="430" t="str">
        <f t="shared" si="7"/>
        <v/>
      </c>
      <c r="AQ39" s="76" t="str">
        <f t="shared" si="15"/>
        <v/>
      </c>
      <c r="AR39" s="411" t="str">
        <f t="shared" si="8"/>
        <v/>
      </c>
      <c r="AS39" s="77" t="str">
        <f t="shared" si="16"/>
        <v/>
      </c>
      <c r="AT39" s="78" t="str">
        <f t="shared" si="17"/>
        <v/>
      </c>
      <c r="AU39" s="78" t="str">
        <f t="shared" si="9"/>
        <v/>
      </c>
      <c r="AV39" s="736"/>
      <c r="AW39" s="645"/>
      <c r="AX39" s="645"/>
      <c r="AY39" s="645"/>
      <c r="AZ39" s="645"/>
      <c r="BA39" s="645"/>
      <c r="BB39" s="645"/>
      <c r="BC39" s="645"/>
      <c r="BD39" s="645"/>
      <c r="BE39" s="742"/>
    </row>
    <row r="40" spans="1:57" s="79" customFormat="1" ht="24.75" customHeight="1" x14ac:dyDescent="0.25">
      <c r="A40" s="151">
        <f t="shared" si="0"/>
        <v>0</v>
      </c>
      <c r="B40" s="151">
        <f t="shared" si="10"/>
        <v>0</v>
      </c>
      <c r="C40" s="151">
        <f t="shared" si="18"/>
        <v>0</v>
      </c>
      <c r="D40" s="1113" t="str">
        <f>IF('Capacity Plan'!B40=0,"",'Capacity Plan'!B40)</f>
        <v/>
      </c>
      <c r="E40" s="1112" t="s">
        <v>69</v>
      </c>
      <c r="F40" s="1473">
        <f>IFERROR('Capacity Plan'!D40,"")</f>
        <v>0</v>
      </c>
      <c r="G40" s="1474"/>
      <c r="H40" s="1474"/>
      <c r="I40" s="1475"/>
      <c r="J40" s="902">
        <f>IFERROR('Capacity Plan'!H40,"")</f>
        <v>0</v>
      </c>
      <c r="K40" s="451">
        <f>'Capacity Plan'!I40</f>
        <v>0</v>
      </c>
      <c r="L40" s="451">
        <f>'Capacity Plan'!J40</f>
        <v>0</v>
      </c>
      <c r="M40" s="451">
        <f>'Capacity Plan'!K40</f>
        <v>0</v>
      </c>
      <c r="N40" s="233" t="str">
        <f>IFERROR(IF(F40=0,"",'Process 20 - Actual Run Data'!S$10*O40),"")</f>
        <v/>
      </c>
      <c r="O40" s="234" t="str">
        <f>IF(F40=0,"",'Capacity Plan'!M40)</f>
        <v/>
      </c>
      <c r="P40" s="64" t="str">
        <f>IFERROR(((K40*(L40-(('Capacity Plan'!O40+'Capacity Plan'!R40)/60))*3600)/N40)*O40,"")</f>
        <v/>
      </c>
      <c r="Q40" s="236" t="str">
        <f>IF($F40=0,"",'Process 20 - Actual Run Data'!D$19)</f>
        <v/>
      </c>
      <c r="R40" s="236" t="str">
        <f>IF($F40=0,"",'Process 20 - Actual Run Data'!$D$20)</f>
        <v/>
      </c>
      <c r="S40" s="236" t="str">
        <f>IF($F40=0,"",'Process 20 - Actual Run Data'!$D$21)</f>
        <v/>
      </c>
      <c r="T40" s="236" t="str">
        <f>IF($F40=0,"",'Process 20 - Actual Run Data'!$D$22)</f>
        <v/>
      </c>
      <c r="U40" s="236" t="str">
        <f>IF($F40=0,"",'Process 20 - Actual Run Data'!$D$23)</f>
        <v/>
      </c>
      <c r="V40" s="906" t="str">
        <f>IFERROR(IF(D40=0,"",IF('Capacity Plan'!T40&lt;'Process 20 - Actual Run Data'!U$41,'Capacity Plan'!T40,'Process 20 - Actual Run Data'!U$41)),"")</f>
        <v/>
      </c>
      <c r="W40" s="482" t="str">
        <f>IF($F40=0,"",'Process 20 - Actual Run Data'!$X$42)</f>
        <v/>
      </c>
      <c r="X40" s="421" t="str">
        <f t="shared" si="1"/>
        <v/>
      </c>
      <c r="Y40" s="421">
        <f>IF(F40="","",IF(D40&lt;D41,(SUMIF(D$21:D$50,D40,X$21:X$50)/A40)+Y41,Y41))</f>
        <v>0</v>
      </c>
      <c r="Z40" s="495" t="str">
        <f>IF('Process 20 - Actual Run Data'!$X$42="","",$Y40)</f>
        <v/>
      </c>
      <c r="AA40" s="423" t="str">
        <f t="shared" si="2"/>
        <v/>
      </c>
      <c r="AB40" s="903" t="str">
        <f>IF(F40=0,"",'Capacity Plan'!Z40)</f>
        <v/>
      </c>
      <c r="AC40" s="150">
        <f t="shared" si="3"/>
        <v>0</v>
      </c>
      <c r="AD40" s="424" t="str">
        <f>'Capacity Plan'!AB40</f>
        <v/>
      </c>
      <c r="AE40" s="425" t="str">
        <f t="shared" si="11"/>
        <v/>
      </c>
      <c r="AF40" s="427" t="str">
        <f>'Capacity Plan'!AD40</f>
        <v/>
      </c>
      <c r="AG40" s="525" t="str">
        <f t="shared" si="12"/>
        <v/>
      </c>
      <c r="AH40" s="135" t="str">
        <f t="shared" si="4"/>
        <v/>
      </c>
      <c r="AI40" s="430" t="str">
        <f>'Capacity Plan'!AG40</f>
        <v/>
      </c>
      <c r="AJ40" s="430" t="str">
        <f t="shared" si="13"/>
        <v/>
      </c>
      <c r="AK40" s="430" t="str">
        <f>'Capacity Plan'!AI40</f>
        <v/>
      </c>
      <c r="AL40" s="433" t="str">
        <f>'Capacity Plan'!AJ40</f>
        <v/>
      </c>
      <c r="AM40" s="411" t="str">
        <f t="shared" si="5"/>
        <v/>
      </c>
      <c r="AN40" s="526" t="str">
        <f t="shared" si="14"/>
        <v/>
      </c>
      <c r="AO40" s="75" t="str">
        <f t="shared" si="6"/>
        <v/>
      </c>
      <c r="AP40" s="430" t="str">
        <f t="shared" si="7"/>
        <v/>
      </c>
      <c r="AQ40" s="76" t="str">
        <f t="shared" si="15"/>
        <v/>
      </c>
      <c r="AR40" s="411" t="str">
        <f t="shared" si="8"/>
        <v/>
      </c>
      <c r="AS40" s="77" t="str">
        <f t="shared" si="16"/>
        <v/>
      </c>
      <c r="AT40" s="78" t="str">
        <f t="shared" si="17"/>
        <v/>
      </c>
      <c r="AU40" s="78" t="str">
        <f t="shared" si="9"/>
        <v/>
      </c>
      <c r="AV40" s="736"/>
      <c r="AW40" s="645"/>
      <c r="AX40" s="645"/>
      <c r="AY40" s="645"/>
      <c r="AZ40" s="645"/>
      <c r="BA40" s="645"/>
      <c r="BB40" s="645"/>
      <c r="BC40" s="645"/>
      <c r="BD40" s="645"/>
      <c r="BE40" s="742"/>
    </row>
    <row r="41" spans="1:57" s="79" customFormat="1" ht="24.75" customHeight="1" x14ac:dyDescent="0.25">
      <c r="A41" s="151">
        <f t="shared" si="0"/>
        <v>0</v>
      </c>
      <c r="B41" s="151">
        <f t="shared" si="10"/>
        <v>0</v>
      </c>
      <c r="C41" s="151">
        <f t="shared" si="18"/>
        <v>0</v>
      </c>
      <c r="D41" s="1113" t="str">
        <f>IF('Capacity Plan'!B41=0,"",'Capacity Plan'!B41)</f>
        <v/>
      </c>
      <c r="E41" s="1112" t="s">
        <v>70</v>
      </c>
      <c r="F41" s="1473">
        <f>IFERROR('Capacity Plan'!D41,"")</f>
        <v>0</v>
      </c>
      <c r="G41" s="1474"/>
      <c r="H41" s="1474"/>
      <c r="I41" s="1475"/>
      <c r="J41" s="902">
        <f>IFERROR('Capacity Plan'!H41,"")</f>
        <v>0</v>
      </c>
      <c r="K41" s="451">
        <f>'Capacity Plan'!I41</f>
        <v>0</v>
      </c>
      <c r="L41" s="451">
        <f>'Capacity Plan'!J41</f>
        <v>0</v>
      </c>
      <c r="M41" s="451">
        <f>'Capacity Plan'!K41</f>
        <v>0</v>
      </c>
      <c r="N41" s="233" t="str">
        <f>IFERROR(IF(F41=0,"",'Process 21 - Actual Run Data'!S$10*O41),"")</f>
        <v/>
      </c>
      <c r="O41" s="234" t="str">
        <f>IF(F41=0,"",'Capacity Plan'!M41)</f>
        <v/>
      </c>
      <c r="P41" s="64" t="str">
        <f>IFERROR(((K41*(L41-(('Capacity Plan'!O41+'Capacity Plan'!R41)/60))*3600)/N41)*O41,"")</f>
        <v/>
      </c>
      <c r="Q41" s="236" t="str">
        <f>IF($F41=0,"",'Process 21 - Actual Run Data'!D$19)</f>
        <v/>
      </c>
      <c r="R41" s="236" t="str">
        <f>IF($F41=0,"",'Process 21 - Actual Run Data'!$D$20)</f>
        <v/>
      </c>
      <c r="S41" s="236" t="str">
        <f>IF($F41=0,"",'Process 21 - Actual Run Data'!$D$21)</f>
        <v/>
      </c>
      <c r="T41" s="236" t="str">
        <f>IF($F41=0,"",'Process 21 - Actual Run Data'!$D$22)</f>
        <v/>
      </c>
      <c r="U41" s="236" t="str">
        <f>IF($F41=0,"",'Process 21 - Actual Run Data'!$D$23)</f>
        <v/>
      </c>
      <c r="V41" s="906" t="str">
        <f>IFERROR(IF(D41=0,"",IF('Capacity Plan'!T41&lt;'Process 21 - Actual Run Data'!U$41,'Capacity Plan'!T41,'Process 21 - Actual Run Data'!U$41)),"")</f>
        <v/>
      </c>
      <c r="W41" s="482" t="str">
        <f>IF($F41=0,"",'Process 21 - Actual Run Data'!$X$42)</f>
        <v/>
      </c>
      <c r="X41" s="421" t="str">
        <f t="shared" si="1"/>
        <v/>
      </c>
      <c r="Y41" s="421">
        <f t="shared" ref="Y41:Y50" si="20">IF(D41&lt;D42,(SUMIF(D$21:D$50,D41,X$21:X$50)/A41)+Y42,Y42)</f>
        <v>0</v>
      </c>
      <c r="Z41" s="495" t="str">
        <f>IF('Process 21 - Actual Run Data'!$X$42="","",$Y41)</f>
        <v/>
      </c>
      <c r="AA41" s="423" t="str">
        <f t="shared" si="2"/>
        <v/>
      </c>
      <c r="AB41" s="903" t="str">
        <f>IF(F41=0,"",'Capacity Plan'!Z41)</f>
        <v/>
      </c>
      <c r="AC41" s="150">
        <f t="shared" si="3"/>
        <v>0</v>
      </c>
      <c r="AD41" s="424" t="str">
        <f>'Capacity Plan'!AB41</f>
        <v/>
      </c>
      <c r="AE41" s="425" t="str">
        <f t="shared" si="11"/>
        <v/>
      </c>
      <c r="AF41" s="427" t="str">
        <f>'Capacity Plan'!AD41</f>
        <v/>
      </c>
      <c r="AG41" s="525" t="str">
        <f t="shared" si="12"/>
        <v/>
      </c>
      <c r="AH41" s="135" t="str">
        <f t="shared" si="4"/>
        <v/>
      </c>
      <c r="AI41" s="430" t="str">
        <f>'Capacity Plan'!AG41</f>
        <v/>
      </c>
      <c r="AJ41" s="430" t="str">
        <f t="shared" si="13"/>
        <v/>
      </c>
      <c r="AK41" s="430" t="str">
        <f>'Capacity Plan'!AI41</f>
        <v/>
      </c>
      <c r="AL41" s="433" t="str">
        <f>'Capacity Plan'!AJ41</f>
        <v/>
      </c>
      <c r="AM41" s="411" t="str">
        <f t="shared" si="5"/>
        <v/>
      </c>
      <c r="AN41" s="526" t="str">
        <f t="shared" si="14"/>
        <v/>
      </c>
      <c r="AO41" s="75" t="str">
        <f t="shared" si="6"/>
        <v/>
      </c>
      <c r="AP41" s="430" t="str">
        <f t="shared" si="7"/>
        <v/>
      </c>
      <c r="AQ41" s="76" t="str">
        <f t="shared" si="15"/>
        <v/>
      </c>
      <c r="AR41" s="411" t="str">
        <f t="shared" si="8"/>
        <v/>
      </c>
      <c r="AS41" s="77" t="str">
        <f t="shared" si="16"/>
        <v/>
      </c>
      <c r="AT41" s="78" t="str">
        <f t="shared" si="17"/>
        <v/>
      </c>
      <c r="AU41" s="78" t="str">
        <f t="shared" si="9"/>
        <v/>
      </c>
      <c r="AV41" s="736"/>
      <c r="AW41" s="645"/>
      <c r="AX41" s="645"/>
      <c r="AY41" s="645"/>
      <c r="AZ41" s="645"/>
      <c r="BA41" s="645"/>
      <c r="BB41" s="645"/>
      <c r="BC41" s="645"/>
      <c r="BD41" s="645"/>
      <c r="BE41" s="742"/>
    </row>
    <row r="42" spans="1:57" s="79" customFormat="1" ht="24.75" customHeight="1" x14ac:dyDescent="0.25">
      <c r="A42" s="151">
        <f t="shared" si="0"/>
        <v>0</v>
      </c>
      <c r="B42" s="151">
        <f t="shared" si="10"/>
        <v>0</v>
      </c>
      <c r="C42" s="151">
        <f t="shared" si="18"/>
        <v>0</v>
      </c>
      <c r="D42" s="1113" t="str">
        <f>IF('Capacity Plan'!B42=0,"",'Capacity Plan'!B42)</f>
        <v/>
      </c>
      <c r="E42" s="1112" t="s">
        <v>71</v>
      </c>
      <c r="F42" s="1473">
        <f>IFERROR('Capacity Plan'!D42,"")</f>
        <v>0</v>
      </c>
      <c r="G42" s="1474"/>
      <c r="H42" s="1474"/>
      <c r="I42" s="1475"/>
      <c r="J42" s="902">
        <f>IFERROR('Capacity Plan'!H42,"")</f>
        <v>0</v>
      </c>
      <c r="K42" s="451">
        <f>'Capacity Plan'!I42</f>
        <v>0</v>
      </c>
      <c r="L42" s="451">
        <f>'Capacity Plan'!J42</f>
        <v>0</v>
      </c>
      <c r="M42" s="451">
        <f>'Capacity Plan'!K42</f>
        <v>0</v>
      </c>
      <c r="N42" s="233" t="str">
        <f>IFERROR(IF(F42=0,"",'Process 22 - Actual Run Data'!S$10*O42),"")</f>
        <v/>
      </c>
      <c r="O42" s="860" t="str">
        <f>IF(F42=0,"",'Capacity Plan'!M42)</f>
        <v/>
      </c>
      <c r="P42" s="64" t="str">
        <f>IFERROR(((K42*(L42-(('Capacity Plan'!O42+'Capacity Plan'!R42)/60))*3600)/N42)*O42,"")</f>
        <v/>
      </c>
      <c r="Q42" s="236" t="str">
        <f>IF($F42=0,"",'Process 22 - Actual Run Data'!D$19)</f>
        <v/>
      </c>
      <c r="R42" s="236" t="str">
        <f>IF($F42=0,"",'Process 22 - Actual Run Data'!$D$20)</f>
        <v/>
      </c>
      <c r="S42" s="236" t="str">
        <f>IF($F42=0,"",'Process 22 - Actual Run Data'!$D$21)</f>
        <v/>
      </c>
      <c r="T42" s="236" t="str">
        <f>IF($F42=0,"",'Process 22 - Actual Run Data'!$D$22)</f>
        <v/>
      </c>
      <c r="U42" s="236" t="str">
        <f>IF($F42=0,"",'Process 22 - Actual Run Data'!$D$23)</f>
        <v/>
      </c>
      <c r="V42" s="906" t="str">
        <f>IFERROR(IF(D42=0,"",IF('Capacity Plan'!T42&lt;'Process 22 - Actual Run Data'!U$41,'Capacity Plan'!T42,'Process 22 - Actual Run Data'!U$41)),"")</f>
        <v/>
      </c>
      <c r="W42" s="482" t="str">
        <f>IF($F42=0,"",'Process 22 - Actual Run Data'!$X$42)</f>
        <v/>
      </c>
      <c r="X42" s="421" t="str">
        <f t="shared" si="1"/>
        <v/>
      </c>
      <c r="Y42" s="421">
        <f t="shared" si="20"/>
        <v>0</v>
      </c>
      <c r="Z42" s="495" t="str">
        <f>IF('Process 22 - Actual Run Data'!$X$42="","",$Y42)</f>
        <v/>
      </c>
      <c r="AA42" s="423" t="str">
        <f t="shared" si="2"/>
        <v/>
      </c>
      <c r="AB42" s="904" t="str">
        <f>IF(F42=0,"",'Capacity Plan'!Z42)</f>
        <v/>
      </c>
      <c r="AC42" s="150">
        <f t="shared" si="3"/>
        <v>0</v>
      </c>
      <c r="AD42" s="424" t="str">
        <f>'Capacity Plan'!AB42</f>
        <v/>
      </c>
      <c r="AE42" s="425" t="str">
        <f t="shared" si="11"/>
        <v/>
      </c>
      <c r="AF42" s="427" t="str">
        <f>'Capacity Plan'!AD42</f>
        <v/>
      </c>
      <c r="AG42" s="525" t="str">
        <f t="shared" si="12"/>
        <v/>
      </c>
      <c r="AH42" s="135" t="str">
        <f t="shared" si="4"/>
        <v/>
      </c>
      <c r="AI42" s="430" t="str">
        <f>'Capacity Plan'!AG42</f>
        <v/>
      </c>
      <c r="AJ42" s="430" t="str">
        <f t="shared" si="13"/>
        <v/>
      </c>
      <c r="AK42" s="430" t="str">
        <f>'Capacity Plan'!AI42</f>
        <v/>
      </c>
      <c r="AL42" s="433" t="str">
        <f>'Capacity Plan'!AJ42</f>
        <v/>
      </c>
      <c r="AM42" s="411" t="str">
        <f t="shared" si="5"/>
        <v/>
      </c>
      <c r="AN42" s="526" t="str">
        <f t="shared" si="14"/>
        <v/>
      </c>
      <c r="AO42" s="75" t="str">
        <f t="shared" si="6"/>
        <v/>
      </c>
      <c r="AP42" s="430" t="str">
        <f t="shared" si="7"/>
        <v/>
      </c>
      <c r="AQ42" s="76" t="str">
        <f t="shared" si="15"/>
        <v/>
      </c>
      <c r="AR42" s="411" t="str">
        <f t="shared" si="8"/>
        <v/>
      </c>
      <c r="AS42" s="77" t="str">
        <f t="shared" si="16"/>
        <v/>
      </c>
      <c r="AT42" s="78" t="str">
        <f t="shared" si="17"/>
        <v/>
      </c>
      <c r="AU42" s="78" t="str">
        <f t="shared" si="9"/>
        <v/>
      </c>
      <c r="AV42" s="736"/>
      <c r="AW42" s="645"/>
      <c r="AX42" s="645"/>
      <c r="AY42" s="645"/>
      <c r="AZ42" s="645"/>
      <c r="BA42" s="645"/>
      <c r="BB42" s="645"/>
      <c r="BC42" s="645"/>
      <c r="BD42" s="645"/>
      <c r="BE42" s="742"/>
    </row>
    <row r="43" spans="1:57" ht="24.75" customHeight="1" x14ac:dyDescent="0.25">
      <c r="A43" s="151">
        <f t="shared" si="0"/>
        <v>0</v>
      </c>
      <c r="B43" s="151">
        <f t="shared" si="10"/>
        <v>0</v>
      </c>
      <c r="C43" s="151">
        <f t="shared" si="18"/>
        <v>0</v>
      </c>
      <c r="D43" s="1113" t="str">
        <f>IF('Capacity Plan'!B43=0,"",'Capacity Plan'!B43)</f>
        <v/>
      </c>
      <c r="E43" s="1112" t="s">
        <v>72</v>
      </c>
      <c r="F43" s="1473">
        <f>IFERROR('Capacity Plan'!D43,"")</f>
        <v>0</v>
      </c>
      <c r="G43" s="1474"/>
      <c r="H43" s="1474"/>
      <c r="I43" s="1475"/>
      <c r="J43" s="902">
        <f>IFERROR('Capacity Plan'!H43,"")</f>
        <v>0</v>
      </c>
      <c r="K43" s="451">
        <f>'Capacity Plan'!I43</f>
        <v>0</v>
      </c>
      <c r="L43" s="451">
        <f>'Capacity Plan'!J43</f>
        <v>0</v>
      </c>
      <c r="M43" s="451">
        <f>'Capacity Plan'!K43</f>
        <v>0</v>
      </c>
      <c r="N43" s="233" t="str">
        <f>IFERROR(IF(F43=0,"",'Process 23 - Actual Run Data'!S$10*O43),"")</f>
        <v/>
      </c>
      <c r="O43" s="234" t="str">
        <f>IF(F43=0,"",'Capacity Plan'!M43)</f>
        <v/>
      </c>
      <c r="P43" s="64" t="str">
        <f>IFERROR(((K43*(L43-(('Capacity Plan'!O43+'Capacity Plan'!R43)/60))*3600)/N43)*O43,"")</f>
        <v/>
      </c>
      <c r="Q43" s="236" t="str">
        <f>IF($F43=0,"",'Process 23 - Actual Run Data'!D$19)</f>
        <v/>
      </c>
      <c r="R43" s="236" t="str">
        <f>IF($F43=0,"",'Process 23 - Actual Run Data'!$D$20)</f>
        <v/>
      </c>
      <c r="S43" s="236" t="str">
        <f>IF($F43=0,"",'Process 23 - Actual Run Data'!$D$21)</f>
        <v/>
      </c>
      <c r="T43" s="236" t="str">
        <f>IF($F43=0,"",'Process 23 - Actual Run Data'!$D$22)</f>
        <v/>
      </c>
      <c r="U43" s="236" t="str">
        <f>IF($F43=0,"",'Process 23 - Actual Run Data'!$D$23)</f>
        <v/>
      </c>
      <c r="V43" s="906" t="str">
        <f>IFERROR(IF(D43=0,"",IF('Capacity Plan'!T43&lt;'Process 23 - Actual Run Data'!U$41,'Capacity Plan'!T43,'Process 23 - Actual Run Data'!U$41)),"")</f>
        <v/>
      </c>
      <c r="W43" s="482" t="str">
        <f>IF($F43=0,"",'Process 23 - Actual Run Data'!$X$42)</f>
        <v/>
      </c>
      <c r="X43" s="421" t="str">
        <f t="shared" si="1"/>
        <v/>
      </c>
      <c r="Y43" s="421">
        <f t="shared" si="20"/>
        <v>0</v>
      </c>
      <c r="Z43" s="495" t="str">
        <f>IF('Process 23 - Actual Run Data'!$X$42="","",$Y43)</f>
        <v/>
      </c>
      <c r="AA43" s="423" t="str">
        <f t="shared" si="2"/>
        <v/>
      </c>
      <c r="AB43" s="903" t="str">
        <f>IF(F43=0,"",'Capacity Plan'!Z43)</f>
        <v/>
      </c>
      <c r="AC43" s="150">
        <f t="shared" si="3"/>
        <v>0</v>
      </c>
      <c r="AD43" s="424" t="str">
        <f>'Capacity Plan'!AB43</f>
        <v/>
      </c>
      <c r="AE43" s="425" t="str">
        <f t="shared" si="11"/>
        <v/>
      </c>
      <c r="AF43" s="427" t="str">
        <f>'Capacity Plan'!AD43</f>
        <v/>
      </c>
      <c r="AG43" s="525" t="str">
        <f t="shared" si="12"/>
        <v/>
      </c>
      <c r="AH43" s="135" t="str">
        <f t="shared" si="4"/>
        <v/>
      </c>
      <c r="AI43" s="430" t="str">
        <f>'Capacity Plan'!AG43</f>
        <v/>
      </c>
      <c r="AJ43" s="430" t="str">
        <f t="shared" si="13"/>
        <v/>
      </c>
      <c r="AK43" s="430" t="str">
        <f>'Capacity Plan'!AI43</f>
        <v/>
      </c>
      <c r="AL43" s="433" t="str">
        <f>'Capacity Plan'!AJ43</f>
        <v/>
      </c>
      <c r="AM43" s="411" t="str">
        <f t="shared" si="5"/>
        <v/>
      </c>
      <c r="AN43" s="526" t="str">
        <f t="shared" si="14"/>
        <v/>
      </c>
      <c r="AO43" s="75" t="str">
        <f t="shared" si="6"/>
        <v/>
      </c>
      <c r="AP43" s="430" t="str">
        <f t="shared" si="7"/>
        <v/>
      </c>
      <c r="AQ43" s="76" t="str">
        <f t="shared" si="15"/>
        <v/>
      </c>
      <c r="AR43" s="411" t="str">
        <f t="shared" si="8"/>
        <v/>
      </c>
      <c r="AS43" s="77" t="str">
        <f t="shared" si="16"/>
        <v/>
      </c>
      <c r="AT43" s="78" t="str">
        <f t="shared" si="17"/>
        <v/>
      </c>
      <c r="AU43" s="78" t="str">
        <f t="shared" si="9"/>
        <v/>
      </c>
      <c r="AV43" s="736"/>
      <c r="AW43" s="521"/>
      <c r="AX43" s="521"/>
      <c r="AY43" s="521"/>
      <c r="AZ43" s="521"/>
      <c r="BA43" s="521"/>
      <c r="BB43" s="521"/>
      <c r="BC43" s="521"/>
      <c r="BD43" s="521"/>
      <c r="BE43" s="524"/>
    </row>
    <row r="44" spans="1:57" ht="24.75" customHeight="1" x14ac:dyDescent="0.25">
      <c r="A44" s="151">
        <f t="shared" si="0"/>
        <v>0</v>
      </c>
      <c r="B44" s="151">
        <f t="shared" si="10"/>
        <v>0</v>
      </c>
      <c r="C44" s="151">
        <f t="shared" si="18"/>
        <v>0</v>
      </c>
      <c r="D44" s="1113" t="str">
        <f>IF('Capacity Plan'!B44=0,"",'Capacity Plan'!B44)</f>
        <v/>
      </c>
      <c r="E44" s="1112" t="s">
        <v>73</v>
      </c>
      <c r="F44" s="1473">
        <f>IFERROR('Capacity Plan'!D44,"")</f>
        <v>0</v>
      </c>
      <c r="G44" s="1474"/>
      <c r="H44" s="1474"/>
      <c r="I44" s="1475"/>
      <c r="J44" s="902">
        <f>IFERROR('Capacity Plan'!H44,"")</f>
        <v>0</v>
      </c>
      <c r="K44" s="451">
        <f>'Capacity Plan'!I44</f>
        <v>0</v>
      </c>
      <c r="L44" s="451">
        <f>'Capacity Plan'!J44</f>
        <v>0</v>
      </c>
      <c r="M44" s="451">
        <f>'Capacity Plan'!K44</f>
        <v>0</v>
      </c>
      <c r="N44" s="233" t="str">
        <f>IFERROR(IF(F44=0,"",'Process 24 - Actual Run Data'!S$10*O44),"")</f>
        <v/>
      </c>
      <c r="O44" s="234" t="str">
        <f>IF(F44=0,"",'Capacity Plan'!M44)</f>
        <v/>
      </c>
      <c r="P44" s="64" t="str">
        <f>IFERROR(((K44*(L44-(('Capacity Plan'!O44+'Capacity Plan'!R44)/60))*3600)/N44)*O44,"")</f>
        <v/>
      </c>
      <c r="Q44" s="236" t="str">
        <f>IF($F44=0,"",'Process 24 - Actual Run Data'!D$19)</f>
        <v/>
      </c>
      <c r="R44" s="236" t="str">
        <f>IF($F44=0,"",'Process 24 - Actual Run Data'!$D$20)</f>
        <v/>
      </c>
      <c r="S44" s="236" t="str">
        <f>IF($F44=0,"",'Process 24 - Actual Run Data'!$D$21)</f>
        <v/>
      </c>
      <c r="T44" s="236" t="str">
        <f>IF($F44=0,"",'Process 24 - Actual Run Data'!$D$22)</f>
        <v/>
      </c>
      <c r="U44" s="236" t="str">
        <f>IF($F44=0,"",'Process 24 - Actual Run Data'!$D$23)</f>
        <v/>
      </c>
      <c r="V44" s="906" t="str">
        <f>IFERROR(IF(D44=0,"",IF('Capacity Plan'!T44&lt;'Process 24 - Actual Run Data'!U$41,'Capacity Plan'!T44,'Process 24 - Actual Run Data'!U$41)),"")</f>
        <v/>
      </c>
      <c r="W44" s="482" t="str">
        <f>IF($F44=0,"",'Process 24 - Actual Run Data'!$X$42)</f>
        <v/>
      </c>
      <c r="X44" s="421" t="str">
        <f t="shared" si="1"/>
        <v/>
      </c>
      <c r="Y44" s="421">
        <f t="shared" si="20"/>
        <v>0</v>
      </c>
      <c r="Z44" s="495" t="str">
        <f>IF('Process 24 - Actual Run Data'!$X$42="","",$Y44)</f>
        <v/>
      </c>
      <c r="AA44" s="423" t="str">
        <f t="shared" si="2"/>
        <v/>
      </c>
      <c r="AB44" s="903" t="str">
        <f>IF(F44=0,"",'Capacity Plan'!Z44)</f>
        <v/>
      </c>
      <c r="AC44" s="150">
        <f t="shared" si="3"/>
        <v>0</v>
      </c>
      <c r="AD44" s="424" t="str">
        <f>'Capacity Plan'!AB44</f>
        <v/>
      </c>
      <c r="AE44" s="425" t="str">
        <f t="shared" si="11"/>
        <v/>
      </c>
      <c r="AF44" s="427" t="str">
        <f>'Capacity Plan'!AD44</f>
        <v/>
      </c>
      <c r="AG44" s="525" t="str">
        <f t="shared" si="12"/>
        <v/>
      </c>
      <c r="AH44" s="135" t="str">
        <f>IF(M44=0,"",U$12/U$9)</f>
        <v/>
      </c>
      <c r="AI44" s="430" t="str">
        <f>'Capacity Plan'!AG44</f>
        <v/>
      </c>
      <c r="AJ44" s="430" t="str">
        <f t="shared" si="13"/>
        <v/>
      </c>
      <c r="AK44" s="430" t="str">
        <f>'Capacity Plan'!AI44</f>
        <v/>
      </c>
      <c r="AL44" s="433" t="str">
        <f>'Capacity Plan'!AJ44</f>
        <v/>
      </c>
      <c r="AM44" s="411" t="str">
        <f t="shared" si="5"/>
        <v/>
      </c>
      <c r="AN44" s="526" t="str">
        <f t="shared" si="14"/>
        <v/>
      </c>
      <c r="AO44" s="75" t="str">
        <f t="shared" si="6"/>
        <v/>
      </c>
      <c r="AP44" s="430" t="str">
        <f t="shared" si="7"/>
        <v/>
      </c>
      <c r="AQ44" s="76" t="str">
        <f t="shared" si="15"/>
        <v/>
      </c>
      <c r="AR44" s="411" t="str">
        <f t="shared" si="8"/>
        <v/>
      </c>
      <c r="AS44" s="77" t="str">
        <f t="shared" si="16"/>
        <v/>
      </c>
      <c r="AT44" s="78" t="str">
        <f t="shared" si="17"/>
        <v/>
      </c>
      <c r="AU44" s="78" t="str">
        <f t="shared" si="9"/>
        <v/>
      </c>
      <c r="AV44" s="736"/>
      <c r="AW44" s="521"/>
      <c r="AX44" s="521"/>
      <c r="AY44" s="521"/>
      <c r="AZ44" s="521"/>
      <c r="BA44" s="521"/>
      <c r="BB44" s="521"/>
      <c r="BC44" s="521"/>
      <c r="BD44" s="521"/>
      <c r="BE44" s="524"/>
    </row>
    <row r="45" spans="1:57" ht="24.75" customHeight="1" x14ac:dyDescent="0.25">
      <c r="A45" s="151">
        <f t="shared" si="0"/>
        <v>0</v>
      </c>
      <c r="B45" s="151">
        <f t="shared" si="10"/>
        <v>0</v>
      </c>
      <c r="C45" s="151">
        <f t="shared" si="18"/>
        <v>0</v>
      </c>
      <c r="D45" s="1113" t="str">
        <f>IF('Capacity Plan'!B45=0,"",'Capacity Plan'!B45)</f>
        <v/>
      </c>
      <c r="E45" s="1112" t="s">
        <v>74</v>
      </c>
      <c r="F45" s="1473">
        <f>IFERROR('Capacity Plan'!D45,"")</f>
        <v>0</v>
      </c>
      <c r="G45" s="1474"/>
      <c r="H45" s="1474"/>
      <c r="I45" s="1475"/>
      <c r="J45" s="902">
        <f>IFERROR('Capacity Plan'!H45,"")</f>
        <v>0</v>
      </c>
      <c r="K45" s="451">
        <f>'Capacity Plan'!I45</f>
        <v>0</v>
      </c>
      <c r="L45" s="451">
        <f>'Capacity Plan'!J45</f>
        <v>0</v>
      </c>
      <c r="M45" s="451">
        <f>'Capacity Plan'!K45</f>
        <v>0</v>
      </c>
      <c r="N45" s="233" t="str">
        <f>IFERROR(IF(F45=0,"",'Process 25 - Actual Run Data'!S$10*O45),"")</f>
        <v/>
      </c>
      <c r="O45" s="234" t="str">
        <f>IF(F45=0,"",'Capacity Plan'!M45)</f>
        <v/>
      </c>
      <c r="P45" s="64" t="str">
        <f>IFERROR(((K45*(L45-(('Capacity Plan'!O45+'Capacity Plan'!R45)/60))*3600)/N45)*O45,"")</f>
        <v/>
      </c>
      <c r="Q45" s="236" t="str">
        <f>IF($F45=0,"",'Process 25 - Actual Run Data'!D$19)</f>
        <v/>
      </c>
      <c r="R45" s="236" t="str">
        <f>IF($F45=0,"",'Process 25 - Actual Run Data'!$D$20)</f>
        <v/>
      </c>
      <c r="S45" s="236" t="str">
        <f>IF($F45=0,"",'Process 25 - Actual Run Data'!$D$21)</f>
        <v/>
      </c>
      <c r="T45" s="236" t="str">
        <f>IF($F45=0,"",'Process 25 - Actual Run Data'!$D$22)</f>
        <v/>
      </c>
      <c r="U45" s="236" t="str">
        <f>IF($F45=0,"",'Process 25 - Actual Run Data'!$D$23)</f>
        <v/>
      </c>
      <c r="V45" s="906" t="str">
        <f>IFERROR(IF(D45=0,"",IF('Capacity Plan'!T45&lt;'Process 25 - Actual Run Data'!U$41,'Capacity Plan'!T45,'Process 25 - Actual Run Data'!U$41)),"")</f>
        <v/>
      </c>
      <c r="W45" s="482" t="str">
        <f>IF($F45=0,"",'Process 25 - Actual Run Data'!$X$42)</f>
        <v/>
      </c>
      <c r="X45" s="421" t="str">
        <f t="shared" si="1"/>
        <v/>
      </c>
      <c r="Y45" s="421">
        <f t="shared" si="20"/>
        <v>0</v>
      </c>
      <c r="Z45" s="495" t="str">
        <f>IF('Process 25 - Actual Run Data'!$X$42="","",$Y45)</f>
        <v/>
      </c>
      <c r="AA45" s="423" t="str">
        <f t="shared" si="2"/>
        <v/>
      </c>
      <c r="AB45" s="903" t="str">
        <f>IF(F45=0,"",'Capacity Plan'!Z45)</f>
        <v/>
      </c>
      <c r="AC45" s="150">
        <f t="shared" si="3"/>
        <v>0</v>
      </c>
      <c r="AD45" s="424" t="str">
        <f>'Capacity Plan'!AB45</f>
        <v/>
      </c>
      <c r="AE45" s="425" t="str">
        <f t="shared" si="11"/>
        <v/>
      </c>
      <c r="AF45" s="427" t="str">
        <f>'Capacity Plan'!AD45</f>
        <v/>
      </c>
      <c r="AG45" s="525" t="str">
        <f t="shared" si="12"/>
        <v/>
      </c>
      <c r="AH45" s="135" t="str">
        <f t="shared" ref="AH45:AH50" si="21">IF(M45=0,"",U$12/U$9)</f>
        <v/>
      </c>
      <c r="AI45" s="430" t="str">
        <f>'Capacity Plan'!AG45</f>
        <v/>
      </c>
      <c r="AJ45" s="430" t="str">
        <f t="shared" si="13"/>
        <v/>
      </c>
      <c r="AK45" s="430" t="str">
        <f>'Capacity Plan'!AI45</f>
        <v/>
      </c>
      <c r="AL45" s="433" t="str">
        <f>'Capacity Plan'!AJ45</f>
        <v/>
      </c>
      <c r="AM45" s="411" t="str">
        <f t="shared" si="5"/>
        <v/>
      </c>
      <c r="AN45" s="526" t="str">
        <f t="shared" si="14"/>
        <v/>
      </c>
      <c r="AO45" s="75" t="str">
        <f t="shared" si="6"/>
        <v/>
      </c>
      <c r="AP45" s="430" t="str">
        <f t="shared" si="7"/>
        <v/>
      </c>
      <c r="AQ45" s="76" t="str">
        <f t="shared" si="15"/>
        <v/>
      </c>
      <c r="AR45" s="411" t="str">
        <f t="shared" si="8"/>
        <v/>
      </c>
      <c r="AS45" s="77" t="str">
        <f t="shared" si="16"/>
        <v/>
      </c>
      <c r="AT45" s="78" t="str">
        <f t="shared" si="17"/>
        <v/>
      </c>
      <c r="AU45" s="78" t="str">
        <f t="shared" si="9"/>
        <v/>
      </c>
      <c r="AV45" s="736"/>
      <c r="AW45" s="521"/>
      <c r="AX45" s="521"/>
      <c r="AY45" s="521"/>
      <c r="AZ45" s="521"/>
      <c r="BA45" s="521"/>
      <c r="BB45" s="521"/>
      <c r="BC45" s="521"/>
      <c r="BD45" s="521"/>
      <c r="BE45" s="524"/>
    </row>
    <row r="46" spans="1:57" ht="24.75" customHeight="1" x14ac:dyDescent="0.25">
      <c r="A46" s="151">
        <f t="shared" si="0"/>
        <v>0</v>
      </c>
      <c r="B46" s="151">
        <f t="shared" si="10"/>
        <v>0</v>
      </c>
      <c r="C46" s="151">
        <f t="shared" si="18"/>
        <v>0</v>
      </c>
      <c r="D46" s="1113" t="str">
        <f>IF('Capacity Plan'!B46=0,"",'Capacity Plan'!B46)</f>
        <v/>
      </c>
      <c r="E46" s="1112" t="s">
        <v>75</v>
      </c>
      <c r="F46" s="1473">
        <f>IFERROR('Capacity Plan'!D46,"")</f>
        <v>0</v>
      </c>
      <c r="G46" s="1474"/>
      <c r="H46" s="1474"/>
      <c r="I46" s="1475"/>
      <c r="J46" s="902">
        <f>IFERROR('Capacity Plan'!H46,"")</f>
        <v>0</v>
      </c>
      <c r="K46" s="451">
        <f>'Capacity Plan'!I46</f>
        <v>0</v>
      </c>
      <c r="L46" s="451">
        <f>'Capacity Plan'!J46</f>
        <v>0</v>
      </c>
      <c r="M46" s="451">
        <f>'Capacity Plan'!K46</f>
        <v>0</v>
      </c>
      <c r="N46" s="233" t="str">
        <f>IFERROR(IF(F46=0,"",'Process 26 - Actual Run Data'!S$10*O46),"")</f>
        <v/>
      </c>
      <c r="O46" s="234" t="str">
        <f>IF(F46=0,"",'Capacity Plan'!M46)</f>
        <v/>
      </c>
      <c r="P46" s="64" t="str">
        <f>IFERROR(((K46*(L46-(('Capacity Plan'!O46+'Capacity Plan'!R46)/60))*3600)/N46)*O46,"")</f>
        <v/>
      </c>
      <c r="Q46" s="236" t="str">
        <f>IF($F46=0,"",'Process 26 - Actual Run Data'!D$19)</f>
        <v/>
      </c>
      <c r="R46" s="236" t="str">
        <f>IF($F46=0,"",'Process 26 - Actual Run Data'!$D$20)</f>
        <v/>
      </c>
      <c r="S46" s="236" t="str">
        <f>IF($F46=0,"",'Process 26 - Actual Run Data'!$D$21)</f>
        <v/>
      </c>
      <c r="T46" s="236" t="str">
        <f>IF($F46=0,"",'Process 26 - Actual Run Data'!$D$22)</f>
        <v/>
      </c>
      <c r="U46" s="236" t="str">
        <f>IF($F46=0,"",'Process 26 - Actual Run Data'!$D$23)</f>
        <v/>
      </c>
      <c r="V46" s="906" t="str">
        <f>IFERROR(IF(D46=0,"",IF('Capacity Plan'!T46&lt;'Process 26 - Actual Run Data'!U$41,'Capacity Plan'!T46,'Process 26 - Actual Run Data'!U$41)),"")</f>
        <v/>
      </c>
      <c r="W46" s="482" t="str">
        <f>IF($F46=0,"",'Process 26 - Actual Run Data'!$X$42)</f>
        <v/>
      </c>
      <c r="X46" s="421" t="str">
        <f t="shared" si="1"/>
        <v/>
      </c>
      <c r="Y46" s="421">
        <f t="shared" si="20"/>
        <v>0</v>
      </c>
      <c r="Z46" s="495" t="str">
        <f>IF('Process 26 - Actual Run Data'!$X$42="","",$Y46)</f>
        <v/>
      </c>
      <c r="AA46" s="423" t="str">
        <f t="shared" si="2"/>
        <v/>
      </c>
      <c r="AB46" s="903" t="str">
        <f>IF(F46=0,"",'Capacity Plan'!Z46)</f>
        <v/>
      </c>
      <c r="AC46" s="150">
        <f t="shared" si="3"/>
        <v>0</v>
      </c>
      <c r="AD46" s="424" t="str">
        <f>'Capacity Plan'!AB46</f>
        <v/>
      </c>
      <c r="AE46" s="425" t="str">
        <f t="shared" si="11"/>
        <v/>
      </c>
      <c r="AF46" s="427" t="str">
        <f>'Capacity Plan'!AD46</f>
        <v/>
      </c>
      <c r="AG46" s="525" t="str">
        <f t="shared" si="12"/>
        <v/>
      </c>
      <c r="AH46" s="135" t="str">
        <f t="shared" si="21"/>
        <v/>
      </c>
      <c r="AI46" s="430" t="str">
        <f>'Capacity Plan'!AG46</f>
        <v/>
      </c>
      <c r="AJ46" s="430" t="str">
        <f t="shared" si="13"/>
        <v/>
      </c>
      <c r="AK46" s="430" t="str">
        <f>'Capacity Plan'!AI46</f>
        <v/>
      </c>
      <c r="AL46" s="433" t="str">
        <f>'Capacity Plan'!AJ46</f>
        <v/>
      </c>
      <c r="AM46" s="411" t="str">
        <f t="shared" si="5"/>
        <v/>
      </c>
      <c r="AN46" s="526" t="str">
        <f t="shared" si="14"/>
        <v/>
      </c>
      <c r="AO46" s="75" t="str">
        <f t="shared" si="6"/>
        <v/>
      </c>
      <c r="AP46" s="430" t="str">
        <f t="shared" si="7"/>
        <v/>
      </c>
      <c r="AQ46" s="76" t="str">
        <f t="shared" si="15"/>
        <v/>
      </c>
      <c r="AR46" s="411" t="str">
        <f t="shared" si="8"/>
        <v/>
      </c>
      <c r="AS46" s="77" t="str">
        <f t="shared" si="16"/>
        <v/>
      </c>
      <c r="AT46" s="78" t="str">
        <f t="shared" si="17"/>
        <v/>
      </c>
      <c r="AU46" s="78" t="str">
        <f t="shared" si="9"/>
        <v/>
      </c>
      <c r="AV46" s="736"/>
      <c r="AW46" s="521"/>
      <c r="AX46" s="521"/>
      <c r="AY46" s="521"/>
      <c r="AZ46" s="521"/>
      <c r="BA46" s="521"/>
      <c r="BB46" s="521"/>
      <c r="BC46" s="521"/>
      <c r="BD46" s="521"/>
      <c r="BE46" s="524"/>
    </row>
    <row r="47" spans="1:57" ht="24.75" customHeight="1" x14ac:dyDescent="0.25">
      <c r="A47" s="151">
        <f t="shared" si="0"/>
        <v>0</v>
      </c>
      <c r="B47" s="151">
        <f t="shared" si="10"/>
        <v>0</v>
      </c>
      <c r="C47" s="151">
        <f t="shared" si="18"/>
        <v>0</v>
      </c>
      <c r="D47" s="1113" t="str">
        <f>IF('Capacity Plan'!B47=0,"",'Capacity Plan'!B47)</f>
        <v/>
      </c>
      <c r="E47" s="1112" t="s">
        <v>76</v>
      </c>
      <c r="F47" s="1473">
        <f>IFERROR('Capacity Plan'!D47,"")</f>
        <v>0</v>
      </c>
      <c r="G47" s="1474"/>
      <c r="H47" s="1474"/>
      <c r="I47" s="1475"/>
      <c r="J47" s="902">
        <f>IFERROR('Capacity Plan'!H47,"")</f>
        <v>0</v>
      </c>
      <c r="K47" s="451">
        <f>'Capacity Plan'!I47</f>
        <v>0</v>
      </c>
      <c r="L47" s="451">
        <f>'Capacity Plan'!J47</f>
        <v>0</v>
      </c>
      <c r="M47" s="451">
        <f>'Capacity Plan'!K47</f>
        <v>0</v>
      </c>
      <c r="N47" s="233" t="str">
        <f>IFERROR(IF(F47=0,"",'Process 27 - Actual Run Data'!S$10*O47),"")</f>
        <v/>
      </c>
      <c r="O47" s="234" t="str">
        <f>IF(F47=0,"",'Capacity Plan'!M47)</f>
        <v/>
      </c>
      <c r="P47" s="64" t="str">
        <f>IFERROR(((K47*(L47-(('Capacity Plan'!O47+'Capacity Plan'!R47)/60))*3600)/N47)*O47,"")</f>
        <v/>
      </c>
      <c r="Q47" s="236" t="str">
        <f>IF($F47=0,"",'Process 27 - Actual Run Data'!D$19)</f>
        <v/>
      </c>
      <c r="R47" s="236" t="str">
        <f>IF($F47=0,"",'Process 27 - Actual Run Data'!$D$20)</f>
        <v/>
      </c>
      <c r="S47" s="236" t="str">
        <f>IF($F47=0,"",'Process 27 - Actual Run Data'!$D$21)</f>
        <v/>
      </c>
      <c r="T47" s="236" t="str">
        <f>IF($F47=0,"",'Process 27 - Actual Run Data'!$D$22)</f>
        <v/>
      </c>
      <c r="U47" s="236" t="str">
        <f>IF($F47=0,"",'Process 27 - Actual Run Data'!$D$23)</f>
        <v/>
      </c>
      <c r="V47" s="906" t="str">
        <f>IFERROR(IF(D47=0,"",IF('Capacity Plan'!T47&lt;'Process 27 - Actual Run Data'!U$41,'Capacity Plan'!T47,'Process 27 - Actual Run Data'!U$41)),"")</f>
        <v/>
      </c>
      <c r="W47" s="482" t="str">
        <f>IF($F47=0,"",'Process 27 - Actual Run Data'!$X$42)</f>
        <v/>
      </c>
      <c r="X47" s="421" t="str">
        <f t="shared" si="1"/>
        <v/>
      </c>
      <c r="Y47" s="421">
        <f t="shared" si="20"/>
        <v>0</v>
      </c>
      <c r="Z47" s="495" t="str">
        <f>IF('Process 27 - Actual Run Data'!$X$42="","",$Y47)</f>
        <v/>
      </c>
      <c r="AA47" s="423" t="str">
        <f t="shared" si="2"/>
        <v/>
      </c>
      <c r="AB47" s="903" t="str">
        <f>IF(F47=0,"",'Capacity Plan'!Z47)</f>
        <v/>
      </c>
      <c r="AC47" s="150">
        <f t="shared" si="3"/>
        <v>0</v>
      </c>
      <c r="AD47" s="424" t="str">
        <f>'Capacity Plan'!AB47</f>
        <v/>
      </c>
      <c r="AE47" s="425" t="str">
        <f t="shared" si="11"/>
        <v/>
      </c>
      <c r="AF47" s="427" t="str">
        <f>'Capacity Plan'!AD47</f>
        <v/>
      </c>
      <c r="AG47" s="525" t="str">
        <f t="shared" si="12"/>
        <v/>
      </c>
      <c r="AH47" s="135" t="str">
        <f t="shared" si="21"/>
        <v/>
      </c>
      <c r="AI47" s="430" t="str">
        <f>'Capacity Plan'!AG47</f>
        <v/>
      </c>
      <c r="AJ47" s="430" t="str">
        <f t="shared" si="13"/>
        <v/>
      </c>
      <c r="AK47" s="430" t="str">
        <f>'Capacity Plan'!AI47</f>
        <v/>
      </c>
      <c r="AL47" s="433" t="str">
        <f>'Capacity Plan'!AJ47</f>
        <v/>
      </c>
      <c r="AM47" s="411" t="str">
        <f t="shared" si="5"/>
        <v/>
      </c>
      <c r="AN47" s="526" t="str">
        <f t="shared" si="14"/>
        <v/>
      </c>
      <c r="AO47" s="75" t="str">
        <f t="shared" si="6"/>
        <v/>
      </c>
      <c r="AP47" s="430" t="str">
        <f t="shared" si="7"/>
        <v/>
      </c>
      <c r="AQ47" s="76" t="str">
        <f t="shared" si="15"/>
        <v/>
      </c>
      <c r="AR47" s="411" t="str">
        <f t="shared" si="8"/>
        <v/>
      </c>
      <c r="AS47" s="77" t="str">
        <f t="shared" si="16"/>
        <v/>
      </c>
      <c r="AT47" s="78" t="str">
        <f t="shared" si="17"/>
        <v/>
      </c>
      <c r="AU47" s="78" t="str">
        <f t="shared" si="9"/>
        <v/>
      </c>
      <c r="AV47" s="736"/>
      <c r="AW47" s="521"/>
      <c r="AX47" s="521"/>
      <c r="AY47" s="521"/>
      <c r="AZ47" s="521"/>
      <c r="BA47" s="521"/>
      <c r="BB47" s="521"/>
      <c r="BC47" s="521"/>
      <c r="BD47" s="521"/>
      <c r="BE47" s="524"/>
    </row>
    <row r="48" spans="1:57" ht="24.75" customHeight="1" x14ac:dyDescent="0.25">
      <c r="A48" s="151">
        <f t="shared" si="0"/>
        <v>0</v>
      </c>
      <c r="B48" s="151">
        <f t="shared" si="10"/>
        <v>0</v>
      </c>
      <c r="C48" s="151">
        <f t="shared" si="18"/>
        <v>0</v>
      </c>
      <c r="D48" s="1113" t="str">
        <f>IF('Capacity Plan'!B48=0,"",'Capacity Plan'!B48)</f>
        <v/>
      </c>
      <c r="E48" s="1112" t="s">
        <v>77</v>
      </c>
      <c r="F48" s="1473">
        <f>IFERROR('Capacity Plan'!D48,"")</f>
        <v>0</v>
      </c>
      <c r="G48" s="1474"/>
      <c r="H48" s="1474"/>
      <c r="I48" s="1475"/>
      <c r="J48" s="902">
        <f>IFERROR('Capacity Plan'!H48,"")</f>
        <v>0</v>
      </c>
      <c r="K48" s="451">
        <f>'Capacity Plan'!I48</f>
        <v>0</v>
      </c>
      <c r="L48" s="451">
        <f>'Capacity Plan'!J48</f>
        <v>0</v>
      </c>
      <c r="M48" s="451">
        <f>'Capacity Plan'!K48</f>
        <v>0</v>
      </c>
      <c r="N48" s="233" t="str">
        <f>IFERROR(IF(F48=0,"",'Process 28 - Actual Run Data'!S$10*O48),"")</f>
        <v/>
      </c>
      <c r="O48" s="234" t="str">
        <f>IF(F48=0,"",'Capacity Plan'!M48)</f>
        <v/>
      </c>
      <c r="P48" s="64" t="str">
        <f>IFERROR(((K48*(L48-(('Capacity Plan'!O48+'Capacity Plan'!R48)/60))*3600)/N48)*O48,"")</f>
        <v/>
      </c>
      <c r="Q48" s="236" t="str">
        <f>IF($F48=0,"",'Process 28 - Actual Run Data'!D$19)</f>
        <v/>
      </c>
      <c r="R48" s="236" t="str">
        <f>IF($F48=0,"",'Process 28 - Actual Run Data'!$D$20)</f>
        <v/>
      </c>
      <c r="S48" s="236" t="str">
        <f>IF($F48=0,"",'Process 28 - Actual Run Data'!$D$21)</f>
        <v/>
      </c>
      <c r="T48" s="236" t="str">
        <f>IF($F48=0,"",'Process 28 - Actual Run Data'!$D$22)</f>
        <v/>
      </c>
      <c r="U48" s="236" t="str">
        <f>IF($F48=0,"",'Process 28 - Actual Run Data'!$D$23)</f>
        <v/>
      </c>
      <c r="V48" s="906" t="str">
        <f>IFERROR(IF(D48=0,"",IF('Capacity Plan'!T48&lt;'Process 28 - Actual Run Data'!U$41,'Capacity Plan'!T48,'Process 28 - Actual Run Data'!U$41)),"")</f>
        <v/>
      </c>
      <c r="W48" s="482" t="str">
        <f>IF($F48=0,"",'Process 28 - Actual Run Data'!$X$42)</f>
        <v/>
      </c>
      <c r="X48" s="421" t="str">
        <f t="shared" si="1"/>
        <v/>
      </c>
      <c r="Y48" s="421">
        <f t="shared" si="20"/>
        <v>0</v>
      </c>
      <c r="Z48" s="495" t="str">
        <f>IF('Process 28 - Actual Run Data'!$X$42="","",$Y48)</f>
        <v/>
      </c>
      <c r="AA48" s="423" t="str">
        <f t="shared" si="2"/>
        <v/>
      </c>
      <c r="AB48" s="903" t="str">
        <f>IF(F48=0,"",'Capacity Plan'!Z48)</f>
        <v/>
      </c>
      <c r="AC48" s="150">
        <f t="shared" si="3"/>
        <v>0</v>
      </c>
      <c r="AD48" s="424" t="str">
        <f>'Capacity Plan'!AB48</f>
        <v/>
      </c>
      <c r="AE48" s="425" t="str">
        <f t="shared" si="11"/>
        <v/>
      </c>
      <c r="AF48" s="427" t="str">
        <f>'Capacity Plan'!AD48</f>
        <v/>
      </c>
      <c r="AG48" s="525" t="str">
        <f t="shared" si="12"/>
        <v/>
      </c>
      <c r="AH48" s="135" t="str">
        <f t="shared" si="21"/>
        <v/>
      </c>
      <c r="AI48" s="430" t="str">
        <f>'Capacity Plan'!AG48</f>
        <v/>
      </c>
      <c r="AJ48" s="430" t="str">
        <f t="shared" si="13"/>
        <v/>
      </c>
      <c r="AK48" s="430" t="str">
        <f>'Capacity Plan'!AI48</f>
        <v/>
      </c>
      <c r="AL48" s="433" t="str">
        <f>'Capacity Plan'!AJ48</f>
        <v/>
      </c>
      <c r="AM48" s="411" t="str">
        <f t="shared" si="5"/>
        <v/>
      </c>
      <c r="AN48" s="526" t="str">
        <f t="shared" si="14"/>
        <v/>
      </c>
      <c r="AO48" s="75" t="str">
        <f t="shared" si="6"/>
        <v/>
      </c>
      <c r="AP48" s="430" t="str">
        <f t="shared" si="7"/>
        <v/>
      </c>
      <c r="AQ48" s="76" t="str">
        <f t="shared" si="15"/>
        <v/>
      </c>
      <c r="AR48" s="411" t="str">
        <f t="shared" si="8"/>
        <v/>
      </c>
      <c r="AS48" s="77" t="str">
        <f t="shared" si="16"/>
        <v/>
      </c>
      <c r="AT48" s="78" t="str">
        <f t="shared" si="17"/>
        <v/>
      </c>
      <c r="AU48" s="78" t="str">
        <f t="shared" si="9"/>
        <v/>
      </c>
      <c r="AV48" s="736"/>
      <c r="AW48" s="521"/>
      <c r="AX48" s="521"/>
      <c r="AY48" s="521"/>
      <c r="AZ48" s="521"/>
      <c r="BA48" s="521"/>
      <c r="BB48" s="521"/>
      <c r="BC48" s="521"/>
      <c r="BD48" s="521"/>
      <c r="BE48" s="524"/>
    </row>
    <row r="49" spans="1:57" ht="24.75" customHeight="1" x14ac:dyDescent="0.25">
      <c r="A49" s="151">
        <f t="shared" si="0"/>
        <v>0</v>
      </c>
      <c r="B49" s="151">
        <f t="shared" si="10"/>
        <v>0</v>
      </c>
      <c r="C49" s="151">
        <f t="shared" si="18"/>
        <v>0</v>
      </c>
      <c r="D49" s="1113" t="str">
        <f>IF('Capacity Plan'!B49=0,"",'Capacity Plan'!B49)</f>
        <v/>
      </c>
      <c r="E49" s="1112" t="s">
        <v>78</v>
      </c>
      <c r="F49" s="1473">
        <f>IFERROR('Capacity Plan'!D49,"")</f>
        <v>0</v>
      </c>
      <c r="G49" s="1474"/>
      <c r="H49" s="1474"/>
      <c r="I49" s="1475"/>
      <c r="J49" s="902">
        <f>IFERROR('Capacity Plan'!H49,"")</f>
        <v>0</v>
      </c>
      <c r="K49" s="451">
        <f>'Capacity Plan'!I49</f>
        <v>0</v>
      </c>
      <c r="L49" s="451">
        <f>'Capacity Plan'!J49</f>
        <v>0</v>
      </c>
      <c r="M49" s="451">
        <f>'Capacity Plan'!K49</f>
        <v>0</v>
      </c>
      <c r="N49" s="233" t="str">
        <f>IFERROR(IF(F49=0,"",'Process 29 - Actual Run Data'!S$10*O49),"")</f>
        <v/>
      </c>
      <c r="O49" s="234" t="str">
        <f>IF(F49=0,"",'Capacity Plan'!M49)</f>
        <v/>
      </c>
      <c r="P49" s="64" t="str">
        <f>IFERROR(((K49*(L49-(('Capacity Plan'!O49+'Capacity Plan'!R49)/60))*3600)/N49)*O49,"")</f>
        <v/>
      </c>
      <c r="Q49" s="236" t="str">
        <f>IF($F49=0,"",'Process 29 - Actual Run Data'!D$19)</f>
        <v/>
      </c>
      <c r="R49" s="236" t="str">
        <f>IF($F49=0,"",'Process 29 - Actual Run Data'!$D$20)</f>
        <v/>
      </c>
      <c r="S49" s="236" t="str">
        <f>IF($F49=0,"",'Process 29 - Actual Run Data'!$D$21)</f>
        <v/>
      </c>
      <c r="T49" s="236" t="str">
        <f>IF($F49=0,"",'Process 29 - Actual Run Data'!$D$22)</f>
        <v/>
      </c>
      <c r="U49" s="236" t="str">
        <f>IF($F49=0,"",'Process 29 - Actual Run Data'!$D$23)</f>
        <v/>
      </c>
      <c r="V49" s="906" t="str">
        <f>IFERROR(IF(D49=0,"",IF('Capacity Plan'!T49&lt;'Process 29 - Actual Run Data'!U$41,'Capacity Plan'!T49,'Process 29 - Actual Run Data'!U$41)),"")</f>
        <v/>
      </c>
      <c r="W49" s="482" t="str">
        <f>IF($F49=0,"",'Process 29 - Actual Run Data'!$X$42)</f>
        <v/>
      </c>
      <c r="X49" s="421" t="str">
        <f t="shared" si="1"/>
        <v/>
      </c>
      <c r="Y49" s="421">
        <f t="shared" si="20"/>
        <v>0</v>
      </c>
      <c r="Z49" s="495" t="str">
        <f>IF('Process 29 - Actual Run Data'!$X$42="","",$Y49)</f>
        <v/>
      </c>
      <c r="AA49" s="423" t="str">
        <f t="shared" si="2"/>
        <v/>
      </c>
      <c r="AB49" s="903" t="str">
        <f>IF(F49=0,"",'Capacity Plan'!Z49)</f>
        <v/>
      </c>
      <c r="AC49" s="150">
        <f t="shared" si="3"/>
        <v>0</v>
      </c>
      <c r="AD49" s="424" t="str">
        <f>'Capacity Plan'!AB49</f>
        <v/>
      </c>
      <c r="AE49" s="425" t="str">
        <f t="shared" si="11"/>
        <v/>
      </c>
      <c r="AF49" s="427" t="str">
        <f>'Capacity Plan'!AD49</f>
        <v/>
      </c>
      <c r="AG49" s="525" t="str">
        <f t="shared" si="12"/>
        <v/>
      </c>
      <c r="AH49" s="135" t="str">
        <f t="shared" si="21"/>
        <v/>
      </c>
      <c r="AI49" s="430" t="str">
        <f>'Capacity Plan'!AG49</f>
        <v/>
      </c>
      <c r="AJ49" s="430" t="str">
        <f t="shared" si="13"/>
        <v/>
      </c>
      <c r="AK49" s="430" t="str">
        <f>'Capacity Plan'!AI49</f>
        <v/>
      </c>
      <c r="AL49" s="433" t="str">
        <f>'Capacity Plan'!AJ49</f>
        <v/>
      </c>
      <c r="AM49" s="411" t="str">
        <f t="shared" si="5"/>
        <v/>
      </c>
      <c r="AN49" s="526" t="str">
        <f t="shared" si="14"/>
        <v/>
      </c>
      <c r="AO49" s="75" t="str">
        <f t="shared" si="6"/>
        <v/>
      </c>
      <c r="AP49" s="430" t="str">
        <f t="shared" si="7"/>
        <v/>
      </c>
      <c r="AQ49" s="76" t="str">
        <f t="shared" si="15"/>
        <v/>
      </c>
      <c r="AR49" s="411" t="str">
        <f t="shared" si="8"/>
        <v/>
      </c>
      <c r="AS49" s="77" t="str">
        <f t="shared" si="16"/>
        <v/>
      </c>
      <c r="AT49" s="78" t="str">
        <f t="shared" si="17"/>
        <v/>
      </c>
      <c r="AU49" s="78" t="str">
        <f t="shared" si="9"/>
        <v/>
      </c>
      <c r="AV49" s="736"/>
      <c r="AW49" s="521"/>
      <c r="AX49" s="521"/>
      <c r="AY49" s="521"/>
      <c r="AZ49" s="521"/>
      <c r="BA49" s="521"/>
      <c r="BB49" s="521"/>
      <c r="BC49" s="521"/>
      <c r="BD49" s="521"/>
      <c r="BE49" s="524"/>
    </row>
    <row r="50" spans="1:57" ht="24.75" customHeight="1" x14ac:dyDescent="0.25">
      <c r="A50" s="151">
        <f t="shared" si="0"/>
        <v>0</v>
      </c>
      <c r="B50" s="151">
        <f t="shared" si="10"/>
        <v>0</v>
      </c>
      <c r="C50" s="151">
        <f t="shared" si="18"/>
        <v>0</v>
      </c>
      <c r="D50" s="1113" t="str">
        <f>IF('Capacity Plan'!B50=0,"",'Capacity Plan'!B50)</f>
        <v/>
      </c>
      <c r="E50" s="1112" t="s">
        <v>79</v>
      </c>
      <c r="F50" s="1491">
        <f>IFERROR('Capacity Plan'!D50,"")</f>
        <v>0</v>
      </c>
      <c r="G50" s="1492"/>
      <c r="H50" s="1492"/>
      <c r="I50" s="1493"/>
      <c r="J50" s="902">
        <f>IFERROR('Capacity Plan'!H50,"")</f>
        <v>0</v>
      </c>
      <c r="K50" s="451">
        <f>'Capacity Plan'!I50</f>
        <v>0</v>
      </c>
      <c r="L50" s="451">
        <f>'Capacity Plan'!J50</f>
        <v>0</v>
      </c>
      <c r="M50" s="451">
        <f>'Capacity Plan'!K50</f>
        <v>0</v>
      </c>
      <c r="N50" s="233" t="str">
        <f>IFERROR(IF(F50=0,"",'Process 30 - Actual Run Data'!S$10*O50),"")</f>
        <v/>
      </c>
      <c r="O50" s="234" t="str">
        <f>IF(F50=0,"",'Capacity Plan'!M50)</f>
        <v/>
      </c>
      <c r="P50" s="64" t="str">
        <f>IFERROR(((K50*(L50-(('Capacity Plan'!O50+'Capacity Plan'!R50)/60))*3600)/N50)*O50,"")</f>
        <v/>
      </c>
      <c r="Q50" s="236" t="str">
        <f>IF($F50=0,"",'Process 30 - Actual Run Data'!D$19)</f>
        <v/>
      </c>
      <c r="R50" s="236" t="str">
        <f>IF($F50=0,"",'Process 30 - Actual Run Data'!$D$20)</f>
        <v/>
      </c>
      <c r="S50" s="236" t="str">
        <f>IF($F50=0,"",'Process 30 - Actual Run Data'!$D$21)</f>
        <v/>
      </c>
      <c r="T50" s="236" t="str">
        <f>IF($F50=0,"",'Process 30 - Actual Run Data'!$D$22)</f>
        <v/>
      </c>
      <c r="U50" s="236" t="str">
        <f>IF($F50=0,"",'Process 30 - Actual Run Data'!$D$23)</f>
        <v/>
      </c>
      <c r="V50" s="906" t="str">
        <f>IFERROR(IF(D50=0,"",IF('Capacity Plan'!T50&lt;'Process 30 - Actual Run Data'!U$41,'Capacity Plan'!T50,'Process 30 - Actual Run Data'!U$41)),"")</f>
        <v/>
      </c>
      <c r="W50" s="482" t="str">
        <f>IF($F50=0,"",'Process 30 - Actual Run Data'!$X$42)</f>
        <v/>
      </c>
      <c r="X50" s="421" t="str">
        <f t="shared" si="1"/>
        <v/>
      </c>
      <c r="Y50" s="421">
        <f t="shared" si="20"/>
        <v>0</v>
      </c>
      <c r="Z50" s="495" t="str">
        <f>IF('Process 30 - Actual Run Data'!$X$42="","",$Y50)</f>
        <v/>
      </c>
      <c r="AA50" s="423" t="str">
        <f t="shared" si="2"/>
        <v/>
      </c>
      <c r="AB50" s="903" t="str">
        <f>IF(F50=0,"",'Capacity Plan'!Z50)</f>
        <v/>
      </c>
      <c r="AC50" s="150">
        <f t="shared" si="3"/>
        <v>0</v>
      </c>
      <c r="AD50" s="424" t="str">
        <f>'Capacity Plan'!AB50</f>
        <v/>
      </c>
      <c r="AE50" s="425" t="str">
        <f t="shared" si="11"/>
        <v/>
      </c>
      <c r="AF50" s="427" t="str">
        <f>'Capacity Plan'!AD50</f>
        <v/>
      </c>
      <c r="AG50" s="525" t="str">
        <f t="shared" si="12"/>
        <v/>
      </c>
      <c r="AH50" s="135" t="str">
        <f t="shared" si="21"/>
        <v/>
      </c>
      <c r="AI50" s="430" t="str">
        <f>'Capacity Plan'!AG50</f>
        <v/>
      </c>
      <c r="AJ50" s="430" t="str">
        <f t="shared" si="13"/>
        <v/>
      </c>
      <c r="AK50" s="430" t="str">
        <f>'Capacity Plan'!AI50</f>
        <v/>
      </c>
      <c r="AL50" s="433" t="str">
        <f>'Capacity Plan'!AJ50</f>
        <v/>
      </c>
      <c r="AM50" s="411" t="str">
        <f t="shared" si="5"/>
        <v/>
      </c>
      <c r="AN50" s="526" t="str">
        <f t="shared" si="14"/>
        <v/>
      </c>
      <c r="AO50" s="75" t="str">
        <f t="shared" si="6"/>
        <v/>
      </c>
      <c r="AP50" s="430" t="str">
        <f t="shared" si="7"/>
        <v/>
      </c>
      <c r="AQ50" s="76" t="str">
        <f t="shared" si="15"/>
        <v/>
      </c>
      <c r="AR50" s="411" t="str">
        <f t="shared" si="8"/>
        <v/>
      </c>
      <c r="AS50" s="77" t="str">
        <f t="shared" si="16"/>
        <v/>
      </c>
      <c r="AT50" s="78" t="str">
        <f t="shared" si="17"/>
        <v/>
      </c>
      <c r="AU50" s="78" t="str">
        <f t="shared" si="9"/>
        <v/>
      </c>
      <c r="AV50" s="737"/>
      <c r="AW50" s="523"/>
      <c r="AX50" s="523"/>
      <c r="AY50" s="523"/>
      <c r="AZ50" s="523"/>
      <c r="BA50" s="523"/>
      <c r="BB50" s="523"/>
      <c r="BC50" s="523"/>
      <c r="BD50" s="523"/>
      <c r="BE50" s="549"/>
    </row>
    <row r="51" spans="1:57" x14ac:dyDescent="0.25">
      <c r="D51" s="520"/>
      <c r="E51" s="588"/>
      <c r="F51" s="588"/>
      <c r="G51" s="614"/>
      <c r="H51" s="588"/>
      <c r="I51" s="588"/>
      <c r="J51" s="588"/>
      <c r="K51" s="588"/>
      <c r="L51" s="588"/>
      <c r="M51" s="588"/>
      <c r="N51" s="588"/>
      <c r="O51" s="588"/>
      <c r="P51" s="588"/>
      <c r="Q51" s="588"/>
      <c r="R51" s="588"/>
      <c r="S51" s="588"/>
      <c r="T51" s="588"/>
      <c r="U51" s="588"/>
      <c r="V51" s="588"/>
      <c r="W51" s="588"/>
      <c r="X51" s="552"/>
      <c r="Y51" s="552"/>
      <c r="Z51" s="588"/>
      <c r="AA51" s="734"/>
      <c r="AB51" s="734"/>
      <c r="AC51" s="734"/>
      <c r="AD51" s="554"/>
      <c r="AE51" s="738"/>
      <c r="AF51" s="520"/>
      <c r="AG51" s="1479"/>
      <c r="AH51" s="1479"/>
      <c r="AI51" s="1479"/>
      <c r="AJ51" s="520"/>
      <c r="AK51" s="520"/>
      <c r="AL51" s="554"/>
      <c r="AM51" s="554"/>
      <c r="AN51" s="554"/>
      <c r="AO51" s="554" t="str">
        <f>IFERROR(IF(AG51*1.15=0,"",(AG51*1.15)),"")</f>
        <v/>
      </c>
      <c r="AP51" s="520"/>
      <c r="AQ51" s="520"/>
      <c r="AR51" s="520"/>
      <c r="AS51" s="735"/>
      <c r="AT51" s="520"/>
      <c r="AU51" s="520"/>
      <c r="AV51" s="521"/>
      <c r="AW51" s="521"/>
      <c r="AX51" s="521"/>
      <c r="AY51" s="521"/>
      <c r="AZ51" s="521"/>
      <c r="BA51" s="521"/>
      <c r="BB51" s="521"/>
      <c r="BC51" s="521"/>
      <c r="BD51" s="521"/>
      <c r="BE51" s="524"/>
    </row>
    <row r="52" spans="1:57" ht="15.75" thickBot="1" x14ac:dyDescent="0.3">
      <c r="D52" s="521"/>
      <c r="E52" s="562"/>
      <c r="F52" s="562"/>
      <c r="G52" s="643"/>
      <c r="H52" s="562"/>
      <c r="I52" s="562"/>
      <c r="J52" s="562"/>
      <c r="K52" s="562"/>
      <c r="L52" s="562"/>
      <c r="M52" s="562"/>
      <c r="N52" s="562"/>
      <c r="O52" s="562"/>
      <c r="P52" s="562"/>
      <c r="Q52" s="562"/>
      <c r="R52" s="562"/>
      <c r="S52" s="562"/>
      <c r="T52" s="562"/>
      <c r="U52" s="562"/>
      <c r="V52" s="562"/>
      <c r="W52" s="555"/>
      <c r="X52" s="491"/>
      <c r="Y52" s="491"/>
      <c r="Z52" s="1480" t="s">
        <v>81</v>
      </c>
      <c r="AA52" s="1480"/>
      <c r="AB52" s="1480"/>
      <c r="AC52" s="1480"/>
      <c r="AD52" s="1480"/>
      <c r="AE52" s="1480"/>
      <c r="AF52" s="1480"/>
      <c r="AG52" s="1480"/>
      <c r="AH52" s="1480"/>
      <c r="AI52" s="1480"/>
      <c r="AJ52" s="1480"/>
      <c r="AK52" s="1480"/>
      <c r="AL52" s="1480"/>
      <c r="AM52" s="1480"/>
      <c r="AN52" s="1480"/>
      <c r="AO52" s="1480"/>
      <c r="AP52" s="1480"/>
      <c r="AQ52" s="1480"/>
      <c r="AR52" s="1480"/>
      <c r="AS52" s="1480"/>
      <c r="AT52" s="1480"/>
      <c r="AU52" s="1481"/>
      <c r="AV52" s="521"/>
      <c r="AW52" s="521"/>
      <c r="AX52" s="521"/>
      <c r="AY52" s="521"/>
      <c r="AZ52" s="521"/>
      <c r="BA52" s="521"/>
      <c r="BB52" s="521"/>
      <c r="BC52" s="521"/>
      <c r="BD52" s="521"/>
      <c r="BE52" s="524"/>
    </row>
    <row r="53" spans="1:57" ht="21" customHeight="1" x14ac:dyDescent="0.25">
      <c r="D53" s="1323"/>
      <c r="E53" s="1323"/>
      <c r="F53" s="1323"/>
      <c r="G53" s="1323"/>
      <c r="H53" s="562"/>
      <c r="I53" s="562"/>
      <c r="J53" s="562"/>
      <c r="K53" s="562"/>
      <c r="L53" s="562"/>
      <c r="M53" s="562"/>
      <c r="N53" s="562"/>
      <c r="O53" s="562"/>
      <c r="P53" s="562"/>
      <c r="Q53" s="562"/>
      <c r="R53" s="562"/>
      <c r="S53" s="562"/>
      <c r="T53" s="562"/>
      <c r="U53" s="562"/>
      <c r="V53" s="562"/>
      <c r="W53" s="555"/>
      <c r="X53" s="491"/>
      <c r="Y53" s="1107"/>
      <c r="Z53" s="1482"/>
      <c r="AA53" s="1483"/>
      <c r="AB53" s="1483"/>
      <c r="AC53" s="1483"/>
      <c r="AD53" s="1483"/>
      <c r="AE53" s="1483"/>
      <c r="AF53" s="1483"/>
      <c r="AG53" s="1483"/>
      <c r="AH53" s="1483"/>
      <c r="AI53" s="1483"/>
      <c r="AJ53" s="1483"/>
      <c r="AK53" s="1483"/>
      <c r="AL53" s="1483"/>
      <c r="AM53" s="1483"/>
      <c r="AN53" s="1483"/>
      <c r="AO53" s="1483"/>
      <c r="AP53" s="1483"/>
      <c r="AQ53" s="1483"/>
      <c r="AR53" s="1483"/>
      <c r="AS53" s="1483"/>
      <c r="AT53" s="1483"/>
      <c r="AU53" s="1484"/>
      <c r="AV53" s="510"/>
      <c r="AW53" s="521"/>
      <c r="AX53" s="521"/>
      <c r="AY53" s="561"/>
      <c r="AZ53" s="521"/>
      <c r="BA53" s="521"/>
      <c r="BB53" s="521"/>
      <c r="BC53" s="521"/>
      <c r="BD53" s="521"/>
      <c r="BE53" s="524"/>
    </row>
    <row r="54" spans="1:57" x14ac:dyDescent="0.25">
      <c r="D54" s="641"/>
      <c r="E54" s="1299"/>
      <c r="F54" s="1299"/>
      <c r="G54" s="1299"/>
      <c r="H54" s="562"/>
      <c r="I54" s="562"/>
      <c r="J54" s="562"/>
      <c r="K54" s="562"/>
      <c r="L54" s="562"/>
      <c r="M54" s="562"/>
      <c r="N54" s="562"/>
      <c r="O54" s="562"/>
      <c r="P54" s="562"/>
      <c r="Q54" s="562"/>
      <c r="R54" s="562"/>
      <c r="S54" s="562"/>
      <c r="T54" s="562"/>
      <c r="U54" s="562"/>
      <c r="V54" s="562"/>
      <c r="W54" s="555"/>
      <c r="X54" s="1107"/>
      <c r="Y54" s="1107"/>
      <c r="Z54" s="1485"/>
      <c r="AA54" s="1486"/>
      <c r="AB54" s="1486"/>
      <c r="AC54" s="1486"/>
      <c r="AD54" s="1486"/>
      <c r="AE54" s="1486"/>
      <c r="AF54" s="1486"/>
      <c r="AG54" s="1486"/>
      <c r="AH54" s="1486"/>
      <c r="AI54" s="1486"/>
      <c r="AJ54" s="1486"/>
      <c r="AK54" s="1486"/>
      <c r="AL54" s="1486"/>
      <c r="AM54" s="1486"/>
      <c r="AN54" s="1486"/>
      <c r="AO54" s="1486"/>
      <c r="AP54" s="1486"/>
      <c r="AQ54" s="1486"/>
      <c r="AR54" s="1486"/>
      <c r="AS54" s="1486"/>
      <c r="AT54" s="1486"/>
      <c r="AU54" s="1487"/>
      <c r="AV54" s="510"/>
      <c r="AW54" s="521"/>
      <c r="AX54" s="521"/>
      <c r="AY54" s="521"/>
      <c r="AZ54" s="521"/>
      <c r="BA54" s="521"/>
      <c r="BB54" s="521"/>
      <c r="BC54" s="521"/>
      <c r="BD54" s="521"/>
      <c r="BE54" s="524"/>
    </row>
    <row r="55" spans="1:57" x14ac:dyDescent="0.25">
      <c r="D55" s="644"/>
      <c r="E55" s="1331"/>
      <c r="F55" s="1331"/>
      <c r="G55" s="1331"/>
      <c r="H55" s="562"/>
      <c r="I55" s="562"/>
      <c r="J55" s="562"/>
      <c r="K55" s="562"/>
      <c r="L55" s="645"/>
      <c r="M55" s="645"/>
      <c r="N55" s="562"/>
      <c r="O55" s="562"/>
      <c r="P55" s="562"/>
      <c r="Q55" s="562"/>
      <c r="R55" s="562"/>
      <c r="S55" s="562"/>
      <c r="T55" s="562"/>
      <c r="U55" s="562"/>
      <c r="V55" s="562"/>
      <c r="W55" s="555"/>
      <c r="X55" s="1107"/>
      <c r="Y55" s="1107"/>
      <c r="Z55" s="1485"/>
      <c r="AA55" s="1486"/>
      <c r="AB55" s="1486"/>
      <c r="AC55" s="1486"/>
      <c r="AD55" s="1486"/>
      <c r="AE55" s="1486"/>
      <c r="AF55" s="1486"/>
      <c r="AG55" s="1486"/>
      <c r="AH55" s="1486"/>
      <c r="AI55" s="1486"/>
      <c r="AJ55" s="1486"/>
      <c r="AK55" s="1486"/>
      <c r="AL55" s="1486"/>
      <c r="AM55" s="1486"/>
      <c r="AN55" s="1486"/>
      <c r="AO55" s="1486"/>
      <c r="AP55" s="1486"/>
      <c r="AQ55" s="1486"/>
      <c r="AR55" s="1486"/>
      <c r="AS55" s="1486"/>
      <c r="AT55" s="1486"/>
      <c r="AU55" s="1487"/>
      <c r="AV55" s="510"/>
      <c r="AW55" s="521"/>
      <c r="AX55" s="521"/>
      <c r="AY55" s="521"/>
      <c r="AZ55" s="521"/>
      <c r="BA55" s="521"/>
      <c r="BB55" s="521"/>
      <c r="BC55" s="521"/>
      <c r="BD55" s="521"/>
      <c r="BE55" s="524"/>
    </row>
    <row r="56" spans="1:57" ht="32.25" customHeight="1" x14ac:dyDescent="0.25">
      <c r="D56" s="641"/>
      <c r="E56" s="1330"/>
      <c r="F56" s="1330"/>
      <c r="G56" s="1330"/>
      <c r="H56" s="646"/>
      <c r="I56" s="646"/>
      <c r="J56" s="562"/>
      <c r="K56" s="562"/>
      <c r="L56" s="647"/>
      <c r="M56" s="643"/>
      <c r="N56" s="562"/>
      <c r="O56" s="562"/>
      <c r="P56" s="562"/>
      <c r="Q56" s="562"/>
      <c r="R56" s="562"/>
      <c r="S56" s="562"/>
      <c r="T56" s="562"/>
      <c r="U56" s="562"/>
      <c r="V56" s="562"/>
      <c r="W56" s="555"/>
      <c r="X56" s="1107"/>
      <c r="Y56" s="1107"/>
      <c r="Z56" s="1485"/>
      <c r="AA56" s="1486"/>
      <c r="AB56" s="1486"/>
      <c r="AC56" s="1486"/>
      <c r="AD56" s="1486"/>
      <c r="AE56" s="1486"/>
      <c r="AF56" s="1486"/>
      <c r="AG56" s="1486"/>
      <c r="AH56" s="1486"/>
      <c r="AI56" s="1486"/>
      <c r="AJ56" s="1486"/>
      <c r="AK56" s="1486"/>
      <c r="AL56" s="1486"/>
      <c r="AM56" s="1486"/>
      <c r="AN56" s="1486"/>
      <c r="AO56" s="1486"/>
      <c r="AP56" s="1486"/>
      <c r="AQ56" s="1486"/>
      <c r="AR56" s="1486"/>
      <c r="AS56" s="1486"/>
      <c r="AT56" s="1486"/>
      <c r="AU56" s="1487"/>
      <c r="AV56" s="510"/>
      <c r="AW56" s="521"/>
      <c r="AX56" s="521"/>
      <c r="AY56" s="521"/>
      <c r="AZ56" s="521"/>
      <c r="BA56" s="521"/>
      <c r="BB56" s="521"/>
      <c r="BC56" s="521"/>
      <c r="BD56" s="521"/>
      <c r="BE56" s="524"/>
    </row>
    <row r="57" spans="1:57" ht="28.5" customHeight="1" x14ac:dyDescent="0.25">
      <c r="D57" s="641"/>
      <c r="E57" s="1330"/>
      <c r="F57" s="1330"/>
      <c r="G57" s="1330"/>
      <c r="H57" s="646"/>
      <c r="I57" s="646"/>
      <c r="J57" s="562"/>
      <c r="K57" s="562"/>
      <c r="L57" s="648"/>
      <c r="M57" s="562"/>
      <c r="N57" s="562"/>
      <c r="O57" s="562"/>
      <c r="P57" s="562"/>
      <c r="Q57" s="562"/>
      <c r="R57" s="562"/>
      <c r="S57" s="562"/>
      <c r="T57" s="562"/>
      <c r="U57" s="562"/>
      <c r="V57" s="562"/>
      <c r="W57" s="555"/>
      <c r="X57" s="1107"/>
      <c r="Y57" s="1107"/>
      <c r="Z57" s="1485"/>
      <c r="AA57" s="1486"/>
      <c r="AB57" s="1486"/>
      <c r="AC57" s="1486"/>
      <c r="AD57" s="1486"/>
      <c r="AE57" s="1486"/>
      <c r="AF57" s="1486"/>
      <c r="AG57" s="1486"/>
      <c r="AH57" s="1486"/>
      <c r="AI57" s="1486"/>
      <c r="AJ57" s="1486"/>
      <c r="AK57" s="1486"/>
      <c r="AL57" s="1486"/>
      <c r="AM57" s="1486"/>
      <c r="AN57" s="1486"/>
      <c r="AO57" s="1486"/>
      <c r="AP57" s="1486"/>
      <c r="AQ57" s="1486"/>
      <c r="AR57" s="1486"/>
      <c r="AS57" s="1486"/>
      <c r="AT57" s="1486"/>
      <c r="AU57" s="1487"/>
      <c r="AV57" s="510"/>
      <c r="AW57" s="521"/>
      <c r="AX57" s="521"/>
      <c r="AY57" s="521"/>
      <c r="AZ57" s="521"/>
      <c r="BA57" s="521"/>
      <c r="BB57" s="521"/>
      <c r="BC57" s="521"/>
      <c r="BD57" s="521"/>
      <c r="BE57" s="524"/>
    </row>
    <row r="58" spans="1:57" ht="29.25" customHeight="1" x14ac:dyDescent="0.25">
      <c r="D58" s="644"/>
      <c r="E58" s="1330"/>
      <c r="F58" s="1330"/>
      <c r="G58" s="1330"/>
      <c r="H58" s="646"/>
      <c r="I58" s="646"/>
      <c r="J58" s="562"/>
      <c r="K58" s="562"/>
      <c r="L58" s="562"/>
      <c r="M58" s="643"/>
      <c r="N58" s="562"/>
      <c r="O58" s="562"/>
      <c r="P58" s="562"/>
      <c r="Q58" s="562"/>
      <c r="R58" s="562"/>
      <c r="S58" s="562"/>
      <c r="T58" s="562"/>
      <c r="U58" s="562"/>
      <c r="V58" s="562"/>
      <c r="W58" s="555"/>
      <c r="X58" s="1107"/>
      <c r="Y58" s="1107"/>
      <c r="Z58" s="1485"/>
      <c r="AA58" s="1486"/>
      <c r="AB58" s="1486"/>
      <c r="AC58" s="1486"/>
      <c r="AD58" s="1486"/>
      <c r="AE58" s="1486"/>
      <c r="AF58" s="1486"/>
      <c r="AG58" s="1486"/>
      <c r="AH58" s="1486"/>
      <c r="AI58" s="1486"/>
      <c r="AJ58" s="1486"/>
      <c r="AK58" s="1486"/>
      <c r="AL58" s="1486"/>
      <c r="AM58" s="1486"/>
      <c r="AN58" s="1486"/>
      <c r="AO58" s="1486"/>
      <c r="AP58" s="1486"/>
      <c r="AQ58" s="1486"/>
      <c r="AR58" s="1486"/>
      <c r="AS58" s="1486"/>
      <c r="AT58" s="1486"/>
      <c r="AU58" s="1487"/>
      <c r="AV58" s="510"/>
      <c r="AW58" s="521"/>
      <c r="AX58" s="521"/>
      <c r="AY58" s="521"/>
      <c r="AZ58" s="521"/>
      <c r="BA58" s="521"/>
      <c r="BB58" s="521"/>
      <c r="BC58" s="521"/>
      <c r="BD58" s="521"/>
      <c r="BE58" s="524"/>
    </row>
    <row r="59" spans="1:57" ht="30.75" customHeight="1" x14ac:dyDescent="0.25">
      <c r="D59" s="644"/>
      <c r="E59" s="1330"/>
      <c r="F59" s="1330"/>
      <c r="G59" s="1330"/>
      <c r="H59" s="646"/>
      <c r="I59" s="646"/>
      <c r="J59" s="562"/>
      <c r="K59" s="562"/>
      <c r="L59" s="562"/>
      <c r="M59" s="643"/>
      <c r="N59" s="562"/>
      <c r="O59" s="562"/>
      <c r="P59" s="562"/>
      <c r="Q59" s="562"/>
      <c r="R59" s="562"/>
      <c r="S59" s="562"/>
      <c r="T59" s="562"/>
      <c r="U59" s="562"/>
      <c r="V59" s="562"/>
      <c r="W59" s="555"/>
      <c r="X59" s="1107"/>
      <c r="Y59" s="1107"/>
      <c r="Z59" s="1485"/>
      <c r="AA59" s="1486"/>
      <c r="AB59" s="1486"/>
      <c r="AC59" s="1486"/>
      <c r="AD59" s="1486"/>
      <c r="AE59" s="1486"/>
      <c r="AF59" s="1486"/>
      <c r="AG59" s="1486"/>
      <c r="AH59" s="1486"/>
      <c r="AI59" s="1486"/>
      <c r="AJ59" s="1486"/>
      <c r="AK59" s="1486"/>
      <c r="AL59" s="1486"/>
      <c r="AM59" s="1486"/>
      <c r="AN59" s="1486"/>
      <c r="AO59" s="1486"/>
      <c r="AP59" s="1486"/>
      <c r="AQ59" s="1486"/>
      <c r="AR59" s="1486"/>
      <c r="AS59" s="1486"/>
      <c r="AT59" s="1486"/>
      <c r="AU59" s="1487"/>
      <c r="AV59" s="510"/>
      <c r="AW59" s="521"/>
      <c r="AX59" s="521"/>
      <c r="AY59" s="521"/>
      <c r="AZ59" s="521"/>
      <c r="BA59" s="521"/>
      <c r="BB59" s="521"/>
      <c r="BC59" s="521"/>
      <c r="BD59" s="521"/>
      <c r="BE59" s="524"/>
    </row>
    <row r="60" spans="1:57" ht="58.5" customHeight="1" x14ac:dyDescent="0.25">
      <c r="D60" s="644"/>
      <c r="E60" s="1322"/>
      <c r="F60" s="1322"/>
      <c r="G60" s="1322"/>
      <c r="H60" s="649"/>
      <c r="I60" s="649"/>
      <c r="J60" s="562"/>
      <c r="K60" s="562"/>
      <c r="L60" s="562"/>
      <c r="M60" s="643"/>
      <c r="N60" s="562"/>
      <c r="O60" s="562"/>
      <c r="P60" s="562"/>
      <c r="Q60" s="562"/>
      <c r="R60" s="562"/>
      <c r="S60" s="562"/>
      <c r="T60" s="562"/>
      <c r="U60" s="562"/>
      <c r="V60" s="562"/>
      <c r="W60" s="555"/>
      <c r="X60" s="1107"/>
      <c r="Y60" s="1107"/>
      <c r="Z60" s="1485"/>
      <c r="AA60" s="1486"/>
      <c r="AB60" s="1486"/>
      <c r="AC60" s="1486"/>
      <c r="AD60" s="1486"/>
      <c r="AE60" s="1486"/>
      <c r="AF60" s="1486"/>
      <c r="AG60" s="1486"/>
      <c r="AH60" s="1486"/>
      <c r="AI60" s="1486"/>
      <c r="AJ60" s="1486"/>
      <c r="AK60" s="1486"/>
      <c r="AL60" s="1486"/>
      <c r="AM60" s="1486"/>
      <c r="AN60" s="1486"/>
      <c r="AO60" s="1486"/>
      <c r="AP60" s="1486"/>
      <c r="AQ60" s="1486"/>
      <c r="AR60" s="1486"/>
      <c r="AS60" s="1486"/>
      <c r="AT60" s="1486"/>
      <c r="AU60" s="1487"/>
      <c r="AV60" s="510"/>
      <c r="AW60" s="521"/>
      <c r="AX60" s="521"/>
      <c r="AY60" s="521"/>
      <c r="AZ60" s="521"/>
      <c r="BA60" s="521"/>
      <c r="BB60" s="521"/>
      <c r="BC60" s="521"/>
      <c r="BD60" s="521"/>
      <c r="BE60" s="524"/>
    </row>
    <row r="61" spans="1:57" x14ac:dyDescent="0.25">
      <c r="D61" s="642"/>
      <c r="E61" s="649"/>
      <c r="F61" s="649"/>
      <c r="G61" s="649"/>
      <c r="H61" s="649"/>
      <c r="I61" s="649"/>
      <c r="J61" s="562"/>
      <c r="K61" s="562"/>
      <c r="L61" s="562"/>
      <c r="M61" s="643"/>
      <c r="N61" s="562"/>
      <c r="O61" s="562"/>
      <c r="P61" s="562"/>
      <c r="Q61" s="562"/>
      <c r="R61" s="562"/>
      <c r="S61" s="562"/>
      <c r="T61" s="562"/>
      <c r="U61" s="562"/>
      <c r="V61" s="562"/>
      <c r="W61" s="555"/>
      <c r="X61" s="1107"/>
      <c r="Y61" s="1107"/>
      <c r="Z61" s="1485"/>
      <c r="AA61" s="1486"/>
      <c r="AB61" s="1486"/>
      <c r="AC61" s="1486"/>
      <c r="AD61" s="1486"/>
      <c r="AE61" s="1486"/>
      <c r="AF61" s="1486"/>
      <c r="AG61" s="1486"/>
      <c r="AH61" s="1486"/>
      <c r="AI61" s="1486"/>
      <c r="AJ61" s="1486"/>
      <c r="AK61" s="1486"/>
      <c r="AL61" s="1486"/>
      <c r="AM61" s="1486"/>
      <c r="AN61" s="1486"/>
      <c r="AO61" s="1486"/>
      <c r="AP61" s="1486"/>
      <c r="AQ61" s="1486"/>
      <c r="AR61" s="1486"/>
      <c r="AS61" s="1486"/>
      <c r="AT61" s="1486"/>
      <c r="AU61" s="1487"/>
      <c r="AV61" s="510"/>
      <c r="AW61" s="521"/>
      <c r="AX61" s="521"/>
      <c r="AY61" s="521"/>
      <c r="AZ61" s="521"/>
      <c r="BA61" s="521"/>
      <c r="BB61" s="521"/>
      <c r="BC61" s="521"/>
      <c r="BD61" s="521"/>
      <c r="BE61" s="524"/>
    </row>
    <row r="62" spans="1:57" x14ac:dyDescent="0.25">
      <c r="D62" s="521"/>
      <c r="E62" s="649"/>
      <c r="F62" s="649"/>
      <c r="G62" s="649"/>
      <c r="H62" s="649"/>
      <c r="I62" s="649"/>
      <c r="J62" s="562"/>
      <c r="K62" s="562"/>
      <c r="L62" s="562"/>
      <c r="M62" s="643"/>
      <c r="N62" s="562"/>
      <c r="O62" s="562"/>
      <c r="P62" s="562"/>
      <c r="Q62" s="562"/>
      <c r="R62" s="562"/>
      <c r="S62" s="562"/>
      <c r="T62" s="562"/>
      <c r="U62" s="562"/>
      <c r="V62" s="562"/>
      <c r="W62" s="555"/>
      <c r="X62" s="1107"/>
      <c r="Y62" s="1107"/>
      <c r="Z62" s="1485"/>
      <c r="AA62" s="1486"/>
      <c r="AB62" s="1486"/>
      <c r="AC62" s="1486"/>
      <c r="AD62" s="1486"/>
      <c r="AE62" s="1486"/>
      <c r="AF62" s="1486"/>
      <c r="AG62" s="1486"/>
      <c r="AH62" s="1486"/>
      <c r="AI62" s="1486"/>
      <c r="AJ62" s="1486"/>
      <c r="AK62" s="1486"/>
      <c r="AL62" s="1486"/>
      <c r="AM62" s="1486"/>
      <c r="AN62" s="1486"/>
      <c r="AO62" s="1486"/>
      <c r="AP62" s="1486"/>
      <c r="AQ62" s="1486"/>
      <c r="AR62" s="1486"/>
      <c r="AS62" s="1486"/>
      <c r="AT62" s="1486"/>
      <c r="AU62" s="1487"/>
      <c r="AV62" s="510"/>
      <c r="AW62" s="521"/>
      <c r="AX62" s="521"/>
      <c r="AY62" s="521"/>
      <c r="AZ62" s="521"/>
      <c r="BA62" s="521"/>
      <c r="BB62" s="521"/>
      <c r="BC62" s="521"/>
      <c r="BD62" s="521"/>
      <c r="BE62" s="524"/>
    </row>
    <row r="63" spans="1:57" ht="15" customHeight="1" thickBot="1" x14ac:dyDescent="0.3">
      <c r="D63" s="640"/>
      <c r="E63" s="640"/>
      <c r="F63" s="640"/>
      <c r="G63" s="640"/>
      <c r="H63" s="649"/>
      <c r="I63" s="649"/>
      <c r="J63" s="562"/>
      <c r="K63" s="562"/>
      <c r="L63" s="562"/>
      <c r="M63" s="643"/>
      <c r="N63" s="562"/>
      <c r="O63" s="562"/>
      <c r="P63" s="562"/>
      <c r="Q63" s="562"/>
      <c r="R63" s="562"/>
      <c r="S63" s="562"/>
      <c r="T63" s="562"/>
      <c r="U63" s="562"/>
      <c r="V63" s="562"/>
      <c r="W63" s="1108"/>
      <c r="X63" s="1107"/>
      <c r="Y63" s="1107"/>
      <c r="Z63" s="1485"/>
      <c r="AA63" s="1486"/>
      <c r="AB63" s="1486"/>
      <c r="AC63" s="1486"/>
      <c r="AD63" s="1486"/>
      <c r="AE63" s="1486"/>
      <c r="AF63" s="1486"/>
      <c r="AG63" s="1486"/>
      <c r="AH63" s="1486"/>
      <c r="AI63" s="1486"/>
      <c r="AJ63" s="1486"/>
      <c r="AK63" s="1486"/>
      <c r="AL63" s="1486"/>
      <c r="AM63" s="1486"/>
      <c r="AN63" s="1486"/>
      <c r="AO63" s="1486"/>
      <c r="AP63" s="1486"/>
      <c r="AQ63" s="1486"/>
      <c r="AR63" s="1486"/>
      <c r="AS63" s="1486"/>
      <c r="AT63" s="1486"/>
      <c r="AU63" s="1487"/>
      <c r="AV63" s="510"/>
      <c r="AW63" s="521"/>
      <c r="AX63" s="521"/>
      <c r="AY63" s="521"/>
      <c r="AZ63" s="521"/>
      <c r="BA63" s="521"/>
      <c r="BB63" s="521"/>
      <c r="BC63" s="521"/>
      <c r="BD63" s="521"/>
      <c r="BE63" s="524"/>
    </row>
    <row r="64" spans="1:57" ht="15.75" thickBot="1" x14ac:dyDescent="0.3">
      <c r="D64" s="640"/>
      <c r="E64" s="640"/>
      <c r="F64" s="637"/>
      <c r="G64" s="637"/>
      <c r="H64" s="637"/>
      <c r="I64" s="637"/>
      <c r="J64" s="637"/>
      <c r="K64" s="637"/>
      <c r="L64" s="637"/>
      <c r="M64" s="637"/>
      <c r="N64" s="637"/>
      <c r="O64" s="637"/>
      <c r="P64" s="637"/>
      <c r="Q64" s="637"/>
      <c r="R64" s="638"/>
      <c r="S64" s="637"/>
      <c r="T64" s="637"/>
      <c r="U64" s="562"/>
      <c r="V64" s="562"/>
      <c r="W64" s="1109"/>
      <c r="X64" s="1107"/>
      <c r="Y64" s="1107"/>
      <c r="Z64" s="1485"/>
      <c r="AA64" s="1486"/>
      <c r="AB64" s="1486"/>
      <c r="AC64" s="1486"/>
      <c r="AD64" s="1486"/>
      <c r="AE64" s="1486"/>
      <c r="AF64" s="1486"/>
      <c r="AG64" s="1486"/>
      <c r="AH64" s="1486"/>
      <c r="AI64" s="1486"/>
      <c r="AJ64" s="1486"/>
      <c r="AK64" s="1486"/>
      <c r="AL64" s="1486"/>
      <c r="AM64" s="1486"/>
      <c r="AN64" s="1486"/>
      <c r="AO64" s="1486"/>
      <c r="AP64" s="1486"/>
      <c r="AQ64" s="1486"/>
      <c r="AR64" s="1486"/>
      <c r="AS64" s="1486"/>
      <c r="AT64" s="1486"/>
      <c r="AU64" s="1487"/>
      <c r="AV64" s="510"/>
      <c r="AW64" s="521"/>
      <c r="AX64" s="521"/>
      <c r="AY64" s="521"/>
      <c r="AZ64" s="521"/>
      <c r="BA64" s="521"/>
      <c r="BB64" s="521"/>
      <c r="BC64" s="521"/>
      <c r="BD64" s="521"/>
      <c r="BE64" s="524"/>
    </row>
    <row r="65" spans="4:57" x14ac:dyDescent="0.25">
      <c r="D65" s="521"/>
      <c r="E65" s="562"/>
      <c r="F65" s="637"/>
      <c r="G65" s="637"/>
      <c r="H65" s="637"/>
      <c r="I65" s="637"/>
      <c r="J65" s="637"/>
      <c r="K65" s="637"/>
      <c r="L65" s="637"/>
      <c r="M65" s="637"/>
      <c r="N65" s="637"/>
      <c r="O65" s="637"/>
      <c r="P65" s="637"/>
      <c r="Q65" s="637"/>
      <c r="R65" s="637"/>
      <c r="S65" s="638"/>
      <c r="T65" s="637"/>
      <c r="U65" s="562"/>
      <c r="V65" s="562"/>
      <c r="W65" s="1110"/>
      <c r="X65" s="491"/>
      <c r="Y65" s="491"/>
      <c r="Z65" s="1485"/>
      <c r="AA65" s="1486"/>
      <c r="AB65" s="1486"/>
      <c r="AC65" s="1486"/>
      <c r="AD65" s="1486"/>
      <c r="AE65" s="1486"/>
      <c r="AF65" s="1486"/>
      <c r="AG65" s="1486"/>
      <c r="AH65" s="1486"/>
      <c r="AI65" s="1486"/>
      <c r="AJ65" s="1486"/>
      <c r="AK65" s="1486"/>
      <c r="AL65" s="1486"/>
      <c r="AM65" s="1486"/>
      <c r="AN65" s="1486"/>
      <c r="AO65" s="1486"/>
      <c r="AP65" s="1486"/>
      <c r="AQ65" s="1486"/>
      <c r="AR65" s="1486"/>
      <c r="AS65" s="1486"/>
      <c r="AT65" s="1486"/>
      <c r="AU65" s="1487"/>
      <c r="AV65" s="510"/>
      <c r="AW65" s="521"/>
      <c r="AX65" s="521"/>
      <c r="AY65" s="521"/>
      <c r="AZ65" s="521"/>
      <c r="BA65" s="521"/>
      <c r="BB65" s="521"/>
      <c r="BC65" s="521"/>
      <c r="BD65" s="521"/>
      <c r="BE65" s="524"/>
    </row>
    <row r="66" spans="4:57" ht="15" customHeight="1" thickBot="1" x14ac:dyDescent="0.3">
      <c r="D66" s="639"/>
      <c r="E66" s="639"/>
      <c r="F66" s="639"/>
      <c r="G66" s="639"/>
      <c r="H66" s="639"/>
      <c r="I66" s="639"/>
      <c r="J66" s="562"/>
      <c r="K66" s="562"/>
      <c r="L66" s="562"/>
      <c r="M66" s="643"/>
      <c r="N66" s="562"/>
      <c r="O66" s="562"/>
      <c r="P66" s="562"/>
      <c r="Q66" s="562"/>
      <c r="R66" s="562"/>
      <c r="S66" s="562"/>
      <c r="T66" s="562"/>
      <c r="U66" s="562"/>
      <c r="V66" s="562"/>
      <c r="W66" s="555"/>
      <c r="X66" s="491"/>
      <c r="Y66" s="491"/>
      <c r="Z66" s="1488"/>
      <c r="AA66" s="1489"/>
      <c r="AB66" s="1489"/>
      <c r="AC66" s="1489"/>
      <c r="AD66" s="1489"/>
      <c r="AE66" s="1489"/>
      <c r="AF66" s="1489"/>
      <c r="AG66" s="1489"/>
      <c r="AH66" s="1489"/>
      <c r="AI66" s="1489"/>
      <c r="AJ66" s="1489"/>
      <c r="AK66" s="1489"/>
      <c r="AL66" s="1489"/>
      <c r="AM66" s="1489"/>
      <c r="AN66" s="1489"/>
      <c r="AO66" s="1489"/>
      <c r="AP66" s="1489"/>
      <c r="AQ66" s="1489"/>
      <c r="AR66" s="1489"/>
      <c r="AS66" s="1489"/>
      <c r="AT66" s="1489"/>
      <c r="AU66" s="1490"/>
      <c r="AV66" s="510"/>
      <c r="AW66" s="521"/>
      <c r="AX66" s="521"/>
      <c r="AY66" s="561"/>
      <c r="AZ66" s="521"/>
      <c r="BA66" s="521"/>
      <c r="BB66" s="521"/>
      <c r="BC66" s="521"/>
      <c r="BD66" s="521"/>
      <c r="BE66" s="524"/>
    </row>
    <row r="67" spans="4:57" ht="15" customHeight="1" x14ac:dyDescent="0.25">
      <c r="D67" s="639"/>
      <c r="E67" s="639"/>
      <c r="F67" s="639"/>
      <c r="G67" s="639"/>
      <c r="H67" s="639"/>
      <c r="I67" s="639"/>
      <c r="J67" s="562"/>
      <c r="K67" s="562"/>
      <c r="L67" s="562"/>
      <c r="M67" s="521"/>
      <c r="N67" s="652"/>
      <c r="O67" s="562"/>
      <c r="P67" s="562"/>
      <c r="Q67" s="562"/>
      <c r="R67" s="562"/>
      <c r="S67" s="562"/>
      <c r="T67" s="562"/>
      <c r="U67" s="562"/>
      <c r="V67" s="562"/>
      <c r="W67" s="562"/>
      <c r="X67" s="588"/>
      <c r="Y67" s="588"/>
      <c r="Z67" s="588"/>
      <c r="AA67" s="588"/>
      <c r="AB67" s="588"/>
      <c r="AC67" s="588"/>
      <c r="AD67" s="588"/>
      <c r="AE67" s="588"/>
      <c r="AF67" s="554"/>
      <c r="AG67" s="734"/>
      <c r="AH67" s="734"/>
      <c r="AI67" s="734"/>
      <c r="AJ67" s="554"/>
      <c r="AK67" s="520"/>
      <c r="AL67" s="520"/>
      <c r="AM67" s="520"/>
      <c r="AN67" s="520"/>
      <c r="AO67" s="520"/>
      <c r="AP67" s="520"/>
      <c r="AQ67" s="554"/>
      <c r="AR67" s="554"/>
      <c r="AS67" s="554"/>
      <c r="AT67" s="554"/>
      <c r="AU67" s="554"/>
      <c r="AV67" s="521"/>
      <c r="AW67" s="521"/>
      <c r="AX67" s="521"/>
      <c r="AY67" s="561"/>
      <c r="AZ67" s="521"/>
      <c r="BA67" s="521"/>
      <c r="BB67" s="521"/>
      <c r="BC67" s="521"/>
      <c r="BD67" s="521"/>
      <c r="BE67" s="524"/>
    </row>
    <row r="68" spans="4:57" ht="15" customHeight="1" x14ac:dyDescent="0.25">
      <c r="D68" s="639"/>
      <c r="E68" s="639"/>
      <c r="F68" s="639"/>
      <c r="G68" s="639"/>
      <c r="H68" s="639"/>
      <c r="I68" s="639"/>
      <c r="J68" s="562"/>
      <c r="K68" s="562"/>
      <c r="L68" s="562"/>
      <c r="M68" s="562"/>
      <c r="N68" s="562"/>
      <c r="O68" s="562"/>
      <c r="P68" s="562"/>
      <c r="Q68" s="562"/>
      <c r="R68" s="562"/>
      <c r="S68" s="562"/>
      <c r="T68" s="562"/>
      <c r="U68" s="562"/>
      <c r="V68" s="562"/>
      <c r="W68" s="562"/>
      <c r="X68" s="562"/>
      <c r="Y68" s="562"/>
      <c r="Z68" s="562"/>
      <c r="AA68" s="562"/>
      <c r="AB68" s="647"/>
      <c r="AC68" s="591"/>
      <c r="AD68" s="556"/>
      <c r="AE68" s="556"/>
      <c r="AF68" s="521"/>
      <c r="AG68" s="521"/>
      <c r="AH68" s="521"/>
      <c r="AI68" s="521"/>
      <c r="AJ68" s="521"/>
      <c r="AK68" s="521"/>
      <c r="AL68" s="556"/>
      <c r="AM68" s="556"/>
      <c r="AN68" s="556"/>
      <c r="AO68" s="556"/>
      <c r="AP68" s="521"/>
      <c r="AQ68" s="521"/>
      <c r="AR68" s="521"/>
      <c r="AS68" s="561"/>
      <c r="AT68" s="521"/>
      <c r="AU68" s="521"/>
      <c r="AV68" s="521"/>
      <c r="AW68" s="521"/>
      <c r="AX68" s="521"/>
      <c r="AY68" s="521"/>
      <c r="AZ68" s="521"/>
      <c r="BA68" s="521"/>
      <c r="BB68" s="521"/>
      <c r="BC68" s="521"/>
      <c r="BD68" s="521"/>
      <c r="BE68" s="524"/>
    </row>
    <row r="69" spans="4:57" ht="15" customHeight="1" x14ac:dyDescent="0.25">
      <c r="D69" s="521"/>
      <c r="E69" s="562"/>
      <c r="F69" s="562"/>
      <c r="G69" s="643"/>
      <c r="H69" s="562"/>
      <c r="I69" s="562"/>
      <c r="J69" s="562"/>
      <c r="K69" s="562"/>
      <c r="L69" s="562"/>
      <c r="M69" s="562"/>
      <c r="N69" s="562"/>
      <c r="O69" s="562"/>
      <c r="P69" s="562"/>
      <c r="Q69" s="562"/>
      <c r="R69" s="562"/>
      <c r="S69" s="562"/>
      <c r="T69" s="562"/>
      <c r="U69" s="562"/>
      <c r="V69" s="562"/>
      <c r="W69" s="562"/>
      <c r="X69" s="562"/>
      <c r="Y69" s="562"/>
      <c r="Z69" s="562"/>
      <c r="AA69" s="652"/>
      <c r="AB69" s="562"/>
      <c r="AC69" s="562"/>
      <c r="AD69" s="562"/>
      <c r="AE69" s="562"/>
      <c r="AF69" s="562"/>
      <c r="AG69" s="562"/>
      <c r="AH69" s="562"/>
      <c r="AI69" s="562"/>
      <c r="AJ69" s="521"/>
      <c r="AK69" s="521"/>
      <c r="AL69" s="556"/>
      <c r="AM69" s="556"/>
      <c r="AN69" s="556"/>
      <c r="AO69" s="556"/>
      <c r="AP69" s="521"/>
      <c r="AQ69" s="521"/>
      <c r="AR69" s="521"/>
      <c r="AS69" s="561"/>
      <c r="AT69" s="521"/>
      <c r="AU69" s="521"/>
      <c r="AV69" s="521"/>
      <c r="AW69" s="521"/>
      <c r="AX69" s="521"/>
      <c r="AY69" s="521"/>
      <c r="AZ69" s="521"/>
      <c r="BA69" s="521"/>
      <c r="BB69" s="521"/>
      <c r="BC69" s="521"/>
      <c r="BD69" s="521"/>
      <c r="BE69" s="524"/>
    </row>
    <row r="70" spans="4:57" x14ac:dyDescent="0.25">
      <c r="D70" s="521"/>
      <c r="E70" s="562"/>
      <c r="F70" s="562"/>
      <c r="G70" s="643"/>
      <c r="H70" s="562"/>
      <c r="I70" s="562"/>
      <c r="J70" s="562"/>
      <c r="K70" s="562"/>
      <c r="L70" s="562"/>
      <c r="M70" s="562"/>
      <c r="N70" s="562"/>
      <c r="O70" s="562"/>
      <c r="P70" s="562"/>
      <c r="Q70" s="562"/>
      <c r="R70" s="562"/>
      <c r="S70" s="562"/>
      <c r="T70" s="562"/>
      <c r="U70" s="562"/>
      <c r="V70" s="562"/>
      <c r="W70" s="562"/>
      <c r="X70" s="562"/>
      <c r="Y70" s="562"/>
      <c r="Z70" s="562"/>
      <c r="AA70" s="562"/>
      <c r="AB70" s="652"/>
      <c r="AC70" s="652"/>
      <c r="AD70" s="562"/>
      <c r="AE70" s="562"/>
      <c r="AF70" s="562"/>
      <c r="AG70" s="562"/>
      <c r="AH70" s="562"/>
      <c r="AI70" s="562"/>
      <c r="AJ70" s="521"/>
      <c r="AK70" s="521"/>
      <c r="AL70" s="556"/>
      <c r="AM70" s="556"/>
      <c r="AN70" s="556"/>
      <c r="AO70" s="556"/>
      <c r="AP70" s="521"/>
      <c r="AQ70" s="521"/>
      <c r="AR70" s="521"/>
      <c r="AS70" s="561"/>
      <c r="AT70" s="521"/>
      <c r="AU70" s="521"/>
      <c r="AV70" s="521"/>
      <c r="AW70" s="521"/>
      <c r="AX70" s="521"/>
      <c r="AY70" s="521"/>
      <c r="AZ70" s="521"/>
      <c r="BA70" s="521"/>
      <c r="BB70" s="521"/>
      <c r="BC70" s="521"/>
      <c r="BD70" s="521"/>
      <c r="BE70" s="524"/>
    </row>
    <row r="71" spans="4:57" x14ac:dyDescent="0.25">
      <c r="D71" s="521"/>
      <c r="E71" s="562"/>
      <c r="F71" s="562"/>
      <c r="G71" s="643"/>
      <c r="H71" s="562"/>
      <c r="I71" s="562"/>
      <c r="J71" s="562"/>
      <c r="K71" s="562"/>
      <c r="L71" s="562"/>
      <c r="M71" s="562"/>
      <c r="N71" s="562"/>
      <c r="O71" s="562"/>
      <c r="P71" s="562"/>
      <c r="Q71" s="562"/>
      <c r="R71" s="562"/>
      <c r="S71" s="562"/>
      <c r="T71" s="562"/>
      <c r="U71" s="562"/>
      <c r="V71" s="562"/>
      <c r="W71" s="562"/>
      <c r="X71" s="562"/>
      <c r="Y71" s="562"/>
      <c r="Z71" s="562"/>
      <c r="AA71" s="652"/>
      <c r="AB71" s="562"/>
      <c r="AC71" s="562"/>
      <c r="AD71" s="562"/>
      <c r="AE71" s="562"/>
      <c r="AF71" s="562"/>
      <c r="AG71" s="562"/>
      <c r="AH71" s="562"/>
      <c r="AI71" s="562"/>
      <c r="AJ71" s="521"/>
      <c r="AK71" s="521"/>
      <c r="AL71" s="556"/>
      <c r="AM71" s="556"/>
      <c r="AN71" s="556"/>
      <c r="AO71" s="556"/>
      <c r="AP71" s="521"/>
      <c r="AQ71" s="521"/>
      <c r="AR71" s="521"/>
      <c r="AS71" s="561"/>
      <c r="AT71" s="521"/>
      <c r="AU71" s="521"/>
      <c r="AV71" s="521"/>
      <c r="AW71" s="521"/>
      <c r="AX71" s="521"/>
      <c r="AY71" s="521"/>
      <c r="AZ71" s="521"/>
      <c r="BA71" s="521"/>
      <c r="BB71" s="521"/>
      <c r="BC71" s="521"/>
      <c r="BD71" s="521"/>
      <c r="BE71" s="524"/>
    </row>
    <row r="72" spans="4:57" x14ac:dyDescent="0.25">
      <c r="D72" s="521"/>
      <c r="E72" s="562"/>
      <c r="F72" s="562"/>
      <c r="G72" s="643"/>
      <c r="H72" s="562"/>
      <c r="I72" s="562"/>
      <c r="J72" s="562"/>
      <c r="K72" s="562"/>
      <c r="L72" s="562"/>
      <c r="M72" s="562"/>
      <c r="N72" s="562"/>
      <c r="O72" s="562"/>
      <c r="P72" s="562"/>
      <c r="Q72" s="562"/>
      <c r="R72" s="562"/>
      <c r="S72" s="562"/>
      <c r="T72" s="562"/>
      <c r="U72" s="562"/>
      <c r="V72" s="562"/>
      <c r="W72" s="562"/>
      <c r="X72" s="562"/>
      <c r="Y72" s="562"/>
      <c r="Z72" s="562"/>
      <c r="AA72" s="652"/>
      <c r="AB72" s="562"/>
      <c r="AC72" s="562"/>
      <c r="AD72" s="562"/>
      <c r="AE72" s="562"/>
      <c r="AF72" s="562"/>
      <c r="AG72" s="562"/>
      <c r="AH72" s="562"/>
      <c r="AI72" s="562"/>
      <c r="AJ72" s="521"/>
      <c r="AK72" s="521"/>
      <c r="AL72" s="556"/>
      <c r="AM72" s="556"/>
      <c r="AN72" s="556"/>
      <c r="AO72" s="556"/>
      <c r="AP72" s="521"/>
      <c r="AQ72" s="521"/>
      <c r="AR72" s="521"/>
      <c r="AS72" s="561"/>
      <c r="AT72" s="521"/>
      <c r="AU72" s="521"/>
      <c r="AV72" s="521"/>
      <c r="AW72" s="521"/>
      <c r="AX72" s="521"/>
      <c r="AY72" s="521"/>
      <c r="AZ72" s="521"/>
      <c r="BA72" s="521"/>
      <c r="BB72" s="521"/>
      <c r="BC72" s="521"/>
      <c r="BD72" s="521"/>
      <c r="BE72" s="524"/>
    </row>
    <row r="73" spans="4:57" x14ac:dyDescent="0.25">
      <c r="D73" s="521"/>
      <c r="E73" s="562"/>
      <c r="F73" s="562"/>
      <c r="G73" s="643"/>
      <c r="H73" s="562"/>
      <c r="I73" s="562"/>
      <c r="J73" s="562"/>
      <c r="K73" s="562"/>
      <c r="L73" s="562"/>
      <c r="M73" s="562"/>
      <c r="N73" s="562"/>
      <c r="O73" s="562"/>
      <c r="P73" s="562"/>
      <c r="Q73" s="562"/>
      <c r="R73" s="562"/>
      <c r="S73" s="562"/>
      <c r="T73" s="562"/>
      <c r="U73" s="562"/>
      <c r="V73" s="562"/>
      <c r="W73" s="562"/>
      <c r="X73" s="562"/>
      <c r="Y73" s="562"/>
      <c r="Z73" s="562"/>
      <c r="AA73" s="562"/>
      <c r="AB73" s="652"/>
      <c r="AC73" s="652"/>
      <c r="AD73" s="562"/>
      <c r="AE73" s="562"/>
      <c r="AF73" s="562"/>
      <c r="AG73" s="562"/>
      <c r="AH73" s="562"/>
      <c r="AI73" s="562"/>
      <c r="AJ73" s="562"/>
      <c r="AK73" s="521"/>
      <c r="AL73" s="556"/>
      <c r="AM73" s="556"/>
      <c r="AN73" s="556"/>
      <c r="AO73" s="556"/>
      <c r="AP73" s="521"/>
      <c r="AQ73" s="521"/>
      <c r="AR73" s="521"/>
      <c r="AS73" s="561"/>
      <c r="AT73" s="521"/>
      <c r="AU73" s="521"/>
      <c r="AV73" s="521"/>
      <c r="AW73" s="521"/>
      <c r="AX73" s="521"/>
      <c r="AY73" s="521"/>
      <c r="AZ73" s="521"/>
      <c r="BA73" s="521"/>
      <c r="BB73" s="521"/>
      <c r="BC73" s="521"/>
      <c r="BD73" s="521"/>
      <c r="BE73" s="524"/>
    </row>
    <row r="74" spans="4:57" x14ac:dyDescent="0.25">
      <c r="D74" s="521"/>
      <c r="E74" s="562"/>
      <c r="F74" s="562"/>
      <c r="G74" s="643"/>
      <c r="H74" s="562"/>
      <c r="I74" s="562"/>
      <c r="J74" s="562"/>
      <c r="K74" s="562"/>
      <c r="L74" s="562"/>
      <c r="M74" s="562"/>
      <c r="N74" s="562"/>
      <c r="O74" s="562"/>
      <c r="P74" s="562"/>
      <c r="Q74" s="562"/>
      <c r="R74" s="562"/>
      <c r="S74" s="562"/>
      <c r="T74" s="562"/>
      <c r="U74" s="562"/>
      <c r="V74" s="562"/>
      <c r="W74" s="562"/>
      <c r="X74" s="562"/>
      <c r="Y74" s="562"/>
      <c r="Z74" s="562"/>
      <c r="AA74" s="652"/>
      <c r="AB74" s="562"/>
      <c r="AC74" s="562"/>
      <c r="AD74" s="562"/>
      <c r="AE74" s="562"/>
      <c r="AF74" s="562"/>
      <c r="AG74" s="562"/>
      <c r="AH74" s="562"/>
      <c r="AI74" s="562"/>
      <c r="AJ74" s="521"/>
      <c r="AK74" s="521"/>
      <c r="AL74" s="556"/>
      <c r="AM74" s="556"/>
      <c r="AN74" s="556"/>
      <c r="AO74" s="556"/>
      <c r="AP74" s="521"/>
      <c r="AQ74" s="521"/>
      <c r="AR74" s="521"/>
      <c r="AS74" s="561"/>
      <c r="AT74" s="521"/>
      <c r="AU74" s="521"/>
      <c r="AV74" s="521"/>
      <c r="AW74" s="521"/>
      <c r="AX74" s="521"/>
      <c r="AY74" s="521"/>
      <c r="AZ74" s="521"/>
      <c r="BA74" s="521"/>
      <c r="BB74" s="521"/>
      <c r="BC74" s="521"/>
      <c r="BD74" s="521"/>
      <c r="BE74" s="524"/>
    </row>
    <row r="75" spans="4:57" x14ac:dyDescent="0.25">
      <c r="D75" s="521"/>
      <c r="E75" s="562"/>
      <c r="F75" s="562"/>
      <c r="G75" s="643"/>
      <c r="H75" s="562"/>
      <c r="I75" s="562"/>
      <c r="J75" s="562"/>
      <c r="K75" s="562"/>
      <c r="L75" s="562"/>
      <c r="M75" s="562"/>
      <c r="N75" s="562"/>
      <c r="O75" s="562"/>
      <c r="P75" s="562"/>
      <c r="Q75" s="562"/>
      <c r="R75" s="562"/>
      <c r="S75" s="562"/>
      <c r="T75" s="562"/>
      <c r="U75" s="562"/>
      <c r="V75" s="562"/>
      <c r="W75" s="562"/>
      <c r="X75" s="562"/>
      <c r="Y75" s="562"/>
      <c r="Z75" s="562"/>
      <c r="AA75" s="562"/>
      <c r="AB75" s="652"/>
      <c r="AC75" s="652"/>
      <c r="AD75" s="562"/>
      <c r="AE75" s="562"/>
      <c r="AF75" s="562"/>
      <c r="AG75" s="562"/>
      <c r="AH75" s="562"/>
      <c r="AI75" s="562"/>
      <c r="AJ75" s="521"/>
      <c r="AK75" s="521"/>
      <c r="AL75" s="556"/>
      <c r="AM75" s="556"/>
      <c r="AN75" s="556"/>
      <c r="AO75" s="556"/>
      <c r="AP75" s="521"/>
      <c r="AQ75" s="521"/>
      <c r="AR75" s="521"/>
      <c r="AS75" s="561"/>
      <c r="AT75" s="521"/>
      <c r="AU75" s="521"/>
      <c r="AV75" s="521"/>
      <c r="AW75" s="521"/>
      <c r="AX75" s="521"/>
      <c r="AY75" s="521"/>
      <c r="AZ75" s="521"/>
      <c r="BA75" s="521"/>
      <c r="BB75" s="521"/>
      <c r="BC75" s="521"/>
      <c r="BD75" s="521"/>
      <c r="BE75" s="524"/>
    </row>
    <row r="76" spans="4:57" x14ac:dyDescent="0.25">
      <c r="D76" s="521"/>
      <c r="E76" s="562"/>
      <c r="F76" s="562"/>
      <c r="G76" s="643"/>
      <c r="H76" s="562"/>
      <c r="I76" s="562"/>
      <c r="J76" s="562"/>
      <c r="K76" s="562"/>
      <c r="L76" s="562"/>
      <c r="M76" s="562"/>
      <c r="N76" s="562"/>
      <c r="O76" s="562"/>
      <c r="P76" s="562"/>
      <c r="Q76" s="562"/>
      <c r="R76" s="562"/>
      <c r="S76" s="562"/>
      <c r="T76" s="562"/>
      <c r="U76" s="562"/>
      <c r="V76" s="562"/>
      <c r="W76" s="562"/>
      <c r="X76" s="562"/>
      <c r="Y76" s="562"/>
      <c r="Z76" s="562"/>
      <c r="AA76" s="652"/>
      <c r="AB76" s="562"/>
      <c r="AC76" s="562"/>
      <c r="AD76" s="562"/>
      <c r="AE76" s="562"/>
      <c r="AF76" s="562"/>
      <c r="AG76" s="521"/>
      <c r="AH76" s="521"/>
      <c r="AI76" s="521"/>
      <c r="AJ76" s="521"/>
      <c r="AK76" s="521"/>
      <c r="AL76" s="556"/>
      <c r="AM76" s="556"/>
      <c r="AN76" s="556"/>
      <c r="AO76" s="556"/>
      <c r="AP76" s="521"/>
      <c r="AQ76" s="521"/>
      <c r="AR76" s="521"/>
      <c r="AS76" s="561"/>
      <c r="AT76" s="521"/>
      <c r="AU76" s="521"/>
      <c r="AV76" s="521"/>
      <c r="AW76" s="521"/>
      <c r="AX76" s="521"/>
      <c r="AY76" s="521"/>
      <c r="AZ76" s="521"/>
      <c r="BA76" s="521"/>
      <c r="BB76" s="521"/>
      <c r="BC76" s="521"/>
      <c r="BD76" s="521"/>
      <c r="BE76" s="524"/>
    </row>
    <row r="77" spans="4:57" x14ac:dyDescent="0.25">
      <c r="D77" s="521"/>
      <c r="E77" s="562"/>
      <c r="F77" s="562"/>
      <c r="G77" s="643"/>
      <c r="H77" s="562"/>
      <c r="I77" s="562"/>
      <c r="J77" s="562"/>
      <c r="K77" s="562"/>
      <c r="L77" s="562"/>
      <c r="M77" s="562"/>
      <c r="N77" s="562"/>
      <c r="O77" s="562"/>
      <c r="P77" s="562"/>
      <c r="Q77" s="562"/>
      <c r="R77" s="562"/>
      <c r="S77" s="562"/>
      <c r="T77" s="562"/>
      <c r="U77" s="562"/>
      <c r="V77" s="562"/>
      <c r="W77" s="562"/>
      <c r="X77" s="562"/>
      <c r="Y77" s="562"/>
      <c r="Z77" s="562"/>
      <c r="AA77" s="591"/>
      <c r="AB77" s="591"/>
      <c r="AC77" s="591"/>
      <c r="AD77" s="556"/>
      <c r="AE77" s="556"/>
      <c r="AF77" s="521"/>
      <c r="AG77" s="521"/>
      <c r="AH77" s="521"/>
      <c r="AI77" s="521"/>
      <c r="AJ77" s="521"/>
      <c r="AK77" s="521"/>
      <c r="AL77" s="556"/>
      <c r="AM77" s="556"/>
      <c r="AN77" s="556"/>
      <c r="AO77" s="556"/>
      <c r="AP77" s="521"/>
      <c r="AQ77" s="521"/>
      <c r="AR77" s="521"/>
      <c r="AS77" s="561"/>
      <c r="AT77" s="521"/>
      <c r="AU77" s="521"/>
      <c r="AV77" s="521"/>
      <c r="AW77" s="521"/>
      <c r="AX77" s="521"/>
      <c r="AY77" s="521"/>
      <c r="AZ77" s="521"/>
      <c r="BA77" s="521"/>
      <c r="BB77" s="521"/>
      <c r="BC77" s="521"/>
      <c r="BD77" s="521"/>
      <c r="BE77" s="524"/>
    </row>
    <row r="78" spans="4:57" x14ac:dyDescent="0.25">
      <c r="D78" s="521"/>
      <c r="E78" s="562"/>
      <c r="F78" s="562"/>
      <c r="G78" s="643"/>
      <c r="H78" s="562"/>
      <c r="I78" s="562"/>
      <c r="J78" s="562"/>
      <c r="K78" s="562"/>
      <c r="L78" s="562"/>
      <c r="M78" s="562"/>
      <c r="N78" s="562"/>
      <c r="O78" s="562"/>
      <c r="P78" s="562"/>
      <c r="Q78" s="562"/>
      <c r="R78" s="562"/>
      <c r="S78" s="562"/>
      <c r="T78" s="562"/>
      <c r="U78" s="562"/>
      <c r="V78" s="562"/>
      <c r="W78" s="562"/>
      <c r="X78" s="562"/>
      <c r="Y78" s="562"/>
      <c r="Z78" s="562"/>
      <c r="AA78" s="591"/>
      <c r="AB78" s="591"/>
      <c r="AC78" s="591"/>
      <c r="AD78" s="556"/>
      <c r="AE78" s="556"/>
      <c r="AF78" s="521"/>
      <c r="AG78" s="521"/>
      <c r="AH78" s="521"/>
      <c r="AI78" s="521"/>
      <c r="AJ78" s="521"/>
      <c r="AK78" s="521"/>
      <c r="AL78" s="556"/>
      <c r="AM78" s="556"/>
      <c r="AN78" s="556"/>
      <c r="AO78" s="556"/>
      <c r="AP78" s="521"/>
      <c r="AQ78" s="521"/>
      <c r="AR78" s="521"/>
      <c r="AS78" s="561"/>
      <c r="AT78" s="521"/>
      <c r="AU78" s="521"/>
      <c r="AV78" s="521"/>
      <c r="AW78" s="521"/>
      <c r="AX78" s="521"/>
      <c r="AY78" s="521"/>
      <c r="AZ78" s="521"/>
      <c r="BA78" s="521"/>
      <c r="BB78" s="521"/>
      <c r="BC78" s="521"/>
      <c r="BD78" s="521"/>
      <c r="BE78" s="524"/>
    </row>
    <row r="79" spans="4:57" x14ac:dyDescent="0.25">
      <c r="D79" s="521"/>
      <c r="E79" s="562"/>
      <c r="F79" s="562"/>
      <c r="G79" s="643"/>
      <c r="H79" s="562"/>
      <c r="I79" s="562"/>
      <c r="J79" s="562"/>
      <c r="K79" s="562"/>
      <c r="L79" s="562"/>
      <c r="M79" s="562"/>
      <c r="N79" s="562"/>
      <c r="O79" s="562"/>
      <c r="P79" s="562"/>
      <c r="Q79" s="562"/>
      <c r="R79" s="562"/>
      <c r="S79" s="562"/>
      <c r="T79" s="562"/>
      <c r="U79" s="562"/>
      <c r="V79" s="562"/>
      <c r="W79" s="562"/>
      <c r="X79" s="562"/>
      <c r="Y79" s="562"/>
      <c r="Z79" s="562"/>
      <c r="AA79" s="591"/>
      <c r="AB79" s="591"/>
      <c r="AC79" s="591"/>
      <c r="AD79" s="556"/>
      <c r="AE79" s="556"/>
      <c r="AF79" s="521"/>
      <c r="AG79" s="521"/>
      <c r="AH79" s="521"/>
      <c r="AI79" s="521"/>
      <c r="AJ79" s="521"/>
      <c r="AK79" s="521"/>
      <c r="AL79" s="556"/>
      <c r="AM79" s="556"/>
      <c r="AN79" s="556"/>
      <c r="AO79" s="556"/>
      <c r="AP79" s="521"/>
      <c r="AQ79" s="521"/>
      <c r="AR79" s="521"/>
      <c r="AS79" s="561"/>
      <c r="AT79" s="521"/>
      <c r="AU79" s="521"/>
      <c r="AV79" s="521"/>
      <c r="AW79" s="521"/>
      <c r="AX79" s="521"/>
      <c r="AY79" s="521"/>
      <c r="AZ79" s="521"/>
      <c r="BA79" s="521"/>
      <c r="BB79" s="521"/>
      <c r="BC79" s="521"/>
      <c r="BD79" s="521"/>
      <c r="BE79" s="524"/>
    </row>
    <row r="80" spans="4:57" x14ac:dyDescent="0.25">
      <c r="D80" s="521"/>
      <c r="E80" s="562"/>
      <c r="F80" s="562"/>
      <c r="G80" s="643"/>
      <c r="H80" s="562"/>
      <c r="I80" s="562"/>
      <c r="J80" s="562"/>
      <c r="K80" s="562"/>
      <c r="L80" s="562"/>
      <c r="M80" s="562"/>
      <c r="N80" s="562"/>
      <c r="O80" s="562"/>
      <c r="P80" s="562"/>
      <c r="Q80" s="562"/>
      <c r="R80" s="562"/>
      <c r="S80" s="562"/>
      <c r="T80" s="562"/>
      <c r="U80" s="562"/>
      <c r="V80" s="562"/>
      <c r="W80" s="562"/>
      <c r="X80" s="562"/>
      <c r="Y80" s="562"/>
      <c r="Z80" s="562"/>
      <c r="AA80" s="591"/>
      <c r="AB80" s="591"/>
      <c r="AC80" s="591"/>
      <c r="AD80" s="556"/>
      <c r="AE80" s="556"/>
      <c r="AF80" s="521"/>
      <c r="AG80" s="521"/>
      <c r="AH80" s="521"/>
      <c r="AI80" s="521"/>
      <c r="AJ80" s="521"/>
      <c r="AK80" s="521"/>
      <c r="AL80" s="556"/>
      <c r="AM80" s="556"/>
      <c r="AN80" s="556"/>
      <c r="AO80" s="556"/>
      <c r="AP80" s="521"/>
      <c r="AQ80" s="521"/>
      <c r="AR80" s="521"/>
      <c r="AS80" s="561"/>
      <c r="AT80" s="521"/>
      <c r="AU80" s="521"/>
      <c r="AV80" s="521"/>
      <c r="AW80" s="521"/>
      <c r="AX80" s="521"/>
      <c r="AY80" s="521"/>
      <c r="AZ80" s="521"/>
      <c r="BA80" s="521"/>
      <c r="BB80" s="521"/>
      <c r="BC80" s="521"/>
      <c r="BD80" s="521"/>
      <c r="BE80" s="524"/>
    </row>
    <row r="81" spans="4:72" x14ac:dyDescent="0.25">
      <c r="D81" s="521"/>
      <c r="E81" s="562"/>
      <c r="F81" s="562"/>
      <c r="G81" s="643"/>
      <c r="H81" s="562"/>
      <c r="I81" s="562"/>
      <c r="J81" s="562"/>
      <c r="K81" s="562"/>
      <c r="L81" s="562"/>
      <c r="M81" s="562"/>
      <c r="N81" s="562"/>
      <c r="O81" s="562"/>
      <c r="P81" s="562"/>
      <c r="Q81" s="562"/>
      <c r="R81" s="562"/>
      <c r="S81" s="562"/>
      <c r="T81" s="562"/>
      <c r="U81" s="562"/>
      <c r="V81" s="562"/>
      <c r="W81" s="562"/>
      <c r="X81" s="562"/>
      <c r="Y81" s="562"/>
      <c r="Z81" s="562"/>
      <c r="AA81" s="591"/>
      <c r="AB81" s="591"/>
      <c r="AC81" s="591"/>
      <c r="AD81" s="556"/>
      <c r="AE81" s="556"/>
      <c r="AF81" s="521"/>
      <c r="AG81" s="521"/>
      <c r="AH81" s="521"/>
      <c r="AI81" s="521"/>
      <c r="AJ81" s="521"/>
      <c r="AK81" s="521"/>
      <c r="AL81" s="556"/>
      <c r="AM81" s="556"/>
      <c r="AN81" s="556"/>
      <c r="AO81" s="556"/>
      <c r="AP81" s="521"/>
      <c r="AQ81" s="521"/>
      <c r="AR81" s="521"/>
      <c r="AS81" s="561"/>
      <c r="AT81" s="521"/>
      <c r="AU81" s="521"/>
      <c r="AV81" s="521"/>
      <c r="AW81" s="521"/>
      <c r="AX81" s="521"/>
      <c r="AY81" s="521"/>
      <c r="AZ81" s="521"/>
      <c r="BA81" s="521"/>
      <c r="BB81" s="521"/>
      <c r="BC81" s="521"/>
      <c r="BD81" s="521"/>
      <c r="BE81" s="524"/>
    </row>
    <row r="82" spans="4:72" x14ac:dyDescent="0.25">
      <c r="D82" s="521"/>
      <c r="E82" s="562"/>
      <c r="F82" s="562"/>
      <c r="G82" s="643"/>
      <c r="H82" s="562"/>
      <c r="I82" s="562"/>
      <c r="J82" s="562"/>
      <c r="K82" s="562"/>
      <c r="L82" s="562"/>
      <c r="M82" s="562"/>
      <c r="N82" s="562"/>
      <c r="O82" s="562"/>
      <c r="P82" s="562"/>
      <c r="Q82" s="562"/>
      <c r="R82" s="562"/>
      <c r="S82" s="562"/>
      <c r="T82" s="562"/>
      <c r="U82" s="562"/>
      <c r="V82" s="562"/>
      <c r="W82" s="562"/>
      <c r="X82" s="562"/>
      <c r="Y82" s="562"/>
      <c r="Z82" s="562"/>
      <c r="AA82" s="591"/>
      <c r="AB82" s="591"/>
      <c r="AC82" s="591"/>
      <c r="AD82" s="556"/>
      <c r="AE82" s="556"/>
      <c r="AF82" s="521"/>
      <c r="AG82" s="521"/>
      <c r="AH82" s="521"/>
      <c r="AI82" s="521"/>
      <c r="AJ82" s="521"/>
      <c r="AK82" s="521"/>
      <c r="AL82" s="556"/>
      <c r="AM82" s="556"/>
      <c r="AN82" s="556"/>
      <c r="AO82" s="556"/>
      <c r="AP82" s="521"/>
      <c r="AQ82" s="521"/>
      <c r="AR82" s="521"/>
      <c r="AS82" s="561"/>
      <c r="AT82" s="521"/>
      <c r="AU82" s="521"/>
      <c r="AV82" s="521"/>
      <c r="AW82" s="521"/>
      <c r="AX82" s="521"/>
      <c r="AY82" s="521"/>
      <c r="AZ82" s="521"/>
      <c r="BA82" s="521"/>
      <c r="BB82" s="521"/>
      <c r="BC82" s="521"/>
      <c r="BD82" s="521"/>
      <c r="BE82" s="524"/>
    </row>
    <row r="83" spans="4:72" x14ac:dyDescent="0.25">
      <c r="D83" s="521"/>
      <c r="E83" s="562"/>
      <c r="F83" s="562"/>
      <c r="G83" s="643"/>
      <c r="H83" s="562"/>
      <c r="I83" s="562"/>
      <c r="J83" s="562"/>
      <c r="K83" s="562"/>
      <c r="L83" s="562"/>
      <c r="M83" s="562"/>
      <c r="N83" s="562"/>
      <c r="O83" s="562"/>
      <c r="P83" s="562"/>
      <c r="Q83" s="562"/>
      <c r="R83" s="562"/>
      <c r="S83" s="562"/>
      <c r="T83" s="562"/>
      <c r="U83" s="562"/>
      <c r="V83" s="562"/>
      <c r="W83" s="562"/>
      <c r="X83" s="562"/>
      <c r="Y83" s="562"/>
      <c r="Z83" s="562"/>
      <c r="AA83" s="591"/>
      <c r="AB83" s="591"/>
      <c r="AC83" s="591"/>
      <c r="AD83" s="556"/>
      <c r="AE83" s="556"/>
      <c r="AF83" s="521"/>
      <c r="AG83" s="521"/>
      <c r="AH83" s="521"/>
      <c r="AI83" s="521"/>
      <c r="AJ83" s="521"/>
      <c r="AK83" s="521"/>
      <c r="AL83" s="556"/>
      <c r="AM83" s="556"/>
      <c r="AN83" s="556"/>
      <c r="AO83" s="556"/>
      <c r="AP83" s="521"/>
      <c r="AQ83" s="521"/>
      <c r="AR83" s="521"/>
      <c r="AS83" s="561"/>
      <c r="AT83" s="521"/>
      <c r="AU83" s="521"/>
      <c r="AV83" s="521"/>
      <c r="AW83" s="521"/>
      <c r="AX83" s="521"/>
      <c r="AY83" s="521"/>
      <c r="AZ83" s="521"/>
      <c r="BA83" s="521"/>
      <c r="BB83" s="521"/>
      <c r="BC83" s="521"/>
      <c r="BD83" s="521"/>
      <c r="BE83" s="524"/>
    </row>
    <row r="84" spans="4:72" x14ac:dyDescent="0.25">
      <c r="D84" s="521"/>
      <c r="E84" s="562"/>
      <c r="F84" s="562"/>
      <c r="G84" s="643"/>
      <c r="H84" s="562"/>
      <c r="I84" s="562"/>
      <c r="J84" s="562"/>
      <c r="K84" s="562"/>
      <c r="L84" s="562"/>
      <c r="M84" s="562"/>
      <c r="N84" s="562"/>
      <c r="O84" s="562"/>
      <c r="P84" s="562"/>
      <c r="Q84" s="562"/>
      <c r="R84" s="562"/>
      <c r="S84" s="562"/>
      <c r="T84" s="562"/>
      <c r="U84" s="562"/>
      <c r="V84" s="562"/>
      <c r="W84" s="562"/>
      <c r="X84" s="562"/>
      <c r="Y84" s="562"/>
      <c r="Z84" s="562"/>
      <c r="AA84" s="591"/>
      <c r="AB84" s="591"/>
      <c r="AC84" s="591"/>
      <c r="AD84" s="556"/>
      <c r="AE84" s="556"/>
      <c r="AF84" s="521"/>
      <c r="AG84" s="521"/>
      <c r="AH84" s="521"/>
      <c r="AI84" s="521"/>
      <c r="AJ84" s="521"/>
      <c r="AK84" s="521"/>
      <c r="AL84" s="556"/>
      <c r="AM84" s="556"/>
      <c r="AN84" s="556"/>
      <c r="AO84" s="556"/>
      <c r="AP84" s="521"/>
      <c r="AQ84" s="521"/>
      <c r="AR84" s="521"/>
      <c r="AS84" s="561"/>
      <c r="AT84" s="521"/>
      <c r="AU84" s="521"/>
      <c r="AV84" s="521"/>
      <c r="AW84" s="521"/>
      <c r="AX84" s="521"/>
      <c r="AY84" s="521"/>
      <c r="AZ84" s="521"/>
      <c r="BA84" s="521"/>
      <c r="BB84" s="521"/>
      <c r="BC84" s="521"/>
      <c r="BD84" s="521"/>
      <c r="BE84" s="524"/>
    </row>
    <row r="85" spans="4:72" x14ac:dyDescent="0.25">
      <c r="D85" s="521"/>
      <c r="E85" s="562"/>
      <c r="F85" s="562"/>
      <c r="G85" s="643"/>
      <c r="H85" s="562"/>
      <c r="I85" s="562"/>
      <c r="J85" s="562"/>
      <c r="K85" s="562"/>
      <c r="L85" s="562"/>
      <c r="M85" s="562"/>
      <c r="N85" s="562"/>
      <c r="O85" s="562"/>
      <c r="P85" s="562"/>
      <c r="Q85" s="562"/>
      <c r="R85" s="562"/>
      <c r="S85" s="562"/>
      <c r="T85" s="562"/>
      <c r="U85" s="562"/>
      <c r="V85" s="562"/>
      <c r="W85" s="562"/>
      <c r="X85" s="562"/>
      <c r="Y85" s="562"/>
      <c r="Z85" s="562"/>
      <c r="AA85" s="591"/>
      <c r="AB85" s="591"/>
      <c r="AC85" s="591"/>
      <c r="AD85" s="556"/>
      <c r="AE85" s="556"/>
      <c r="AF85" s="521"/>
      <c r="AG85" s="521"/>
      <c r="AH85" s="521"/>
      <c r="AI85" s="521"/>
      <c r="AJ85" s="521"/>
      <c r="AK85" s="521"/>
      <c r="AL85" s="556"/>
      <c r="AM85" s="556"/>
      <c r="AN85" s="556"/>
      <c r="AO85" s="556"/>
      <c r="AP85" s="521"/>
      <c r="AQ85" s="521"/>
      <c r="AR85" s="521"/>
      <c r="AS85" s="561"/>
      <c r="AT85" s="521"/>
      <c r="AU85" s="521"/>
      <c r="AV85" s="521"/>
      <c r="AW85" s="521"/>
      <c r="AX85" s="521"/>
      <c r="AY85" s="521"/>
      <c r="AZ85" s="521"/>
      <c r="BA85" s="521"/>
      <c r="BB85" s="521"/>
      <c r="BC85" s="521"/>
      <c r="BD85" s="521"/>
      <c r="BE85" s="524"/>
    </row>
    <row r="86" spans="4:72" x14ac:dyDescent="0.25">
      <c r="D86" s="521"/>
      <c r="E86" s="562"/>
      <c r="F86" s="562"/>
      <c r="G86" s="643"/>
      <c r="H86" s="562"/>
      <c r="I86" s="562"/>
      <c r="J86" s="562"/>
      <c r="K86" s="562"/>
      <c r="L86" s="562"/>
      <c r="M86" s="562"/>
      <c r="N86" s="562"/>
      <c r="O86" s="562"/>
      <c r="P86" s="562"/>
      <c r="Q86" s="562"/>
      <c r="R86" s="562"/>
      <c r="S86" s="562"/>
      <c r="T86" s="562"/>
      <c r="U86" s="562"/>
      <c r="V86" s="562"/>
      <c r="W86" s="562"/>
      <c r="X86" s="562"/>
      <c r="Y86" s="562"/>
      <c r="Z86" s="562"/>
      <c r="AA86" s="591"/>
      <c r="AB86" s="591"/>
      <c r="AC86" s="591"/>
      <c r="AD86" s="556"/>
      <c r="AE86" s="556"/>
      <c r="AF86" s="521"/>
      <c r="AG86" s="521"/>
      <c r="AH86" s="521"/>
      <c r="AI86" s="521"/>
      <c r="AJ86" s="521"/>
      <c r="AK86" s="521"/>
      <c r="AL86" s="556"/>
      <c r="AM86" s="556"/>
      <c r="AN86" s="556"/>
      <c r="AO86" s="556"/>
      <c r="AP86" s="521"/>
      <c r="AQ86" s="521"/>
      <c r="AR86" s="521"/>
      <c r="AS86" s="561"/>
      <c r="AT86" s="521"/>
      <c r="AU86" s="521"/>
      <c r="AV86" s="521"/>
      <c r="AW86" s="521"/>
      <c r="AX86" s="521"/>
      <c r="AY86" s="521"/>
      <c r="AZ86" s="521"/>
      <c r="BA86" s="521"/>
      <c r="BB86" s="521"/>
      <c r="BC86" s="521"/>
      <c r="BD86" s="521"/>
      <c r="BE86" s="524"/>
    </row>
    <row r="87" spans="4:72" x14ac:dyDescent="0.25">
      <c r="D87" s="521"/>
      <c r="E87" s="562"/>
      <c r="F87" s="562"/>
      <c r="G87" s="643"/>
      <c r="H87" s="562"/>
      <c r="I87" s="562"/>
      <c r="J87" s="562"/>
      <c r="K87" s="562"/>
      <c r="L87" s="562"/>
      <c r="M87" s="562"/>
      <c r="N87" s="562"/>
      <c r="O87" s="562"/>
      <c r="P87" s="562"/>
      <c r="Q87" s="562"/>
      <c r="R87" s="562"/>
      <c r="S87" s="562"/>
      <c r="T87" s="562"/>
      <c r="U87" s="562"/>
      <c r="V87" s="562"/>
      <c r="W87" s="562"/>
      <c r="X87" s="562"/>
      <c r="Y87" s="562"/>
      <c r="Z87" s="562"/>
      <c r="AA87" s="591"/>
      <c r="AB87" s="591"/>
      <c r="AC87" s="591"/>
      <c r="AD87" s="556"/>
      <c r="AE87" s="556"/>
      <c r="AF87" s="521"/>
      <c r="AG87" s="521"/>
      <c r="AH87" s="521"/>
      <c r="AI87" s="521"/>
      <c r="AJ87" s="521"/>
      <c r="AK87" s="521"/>
      <c r="AL87" s="556"/>
      <c r="AM87" s="556"/>
      <c r="AN87" s="556"/>
      <c r="AO87" s="556"/>
      <c r="AP87" s="521"/>
      <c r="AQ87" s="521"/>
      <c r="AR87" s="521"/>
      <c r="AS87" s="561"/>
      <c r="AT87" s="521"/>
      <c r="AU87" s="521"/>
      <c r="AV87" s="521"/>
      <c r="AW87" s="521"/>
      <c r="AX87" s="521"/>
      <c r="AY87" s="521"/>
      <c r="AZ87" s="521"/>
      <c r="BA87" s="521"/>
      <c r="BB87" s="521"/>
      <c r="BC87" s="521"/>
      <c r="BD87" s="521"/>
      <c r="BE87" s="521"/>
      <c r="BF87" s="520"/>
      <c r="BG87" s="520"/>
      <c r="BH87" s="520"/>
      <c r="BI87" s="520"/>
      <c r="BJ87" s="520"/>
      <c r="BK87" s="520"/>
      <c r="BL87" s="520"/>
      <c r="BM87" s="520"/>
      <c r="BN87" s="520"/>
      <c r="BO87" s="520"/>
      <c r="BP87" s="520"/>
      <c r="BQ87" s="520"/>
      <c r="BR87" s="520"/>
      <c r="BS87" s="520"/>
      <c r="BT87" s="550"/>
    </row>
    <row r="88" spans="4:72" x14ac:dyDescent="0.25">
      <c r="D88" s="521"/>
      <c r="E88" s="562"/>
      <c r="F88" s="562"/>
      <c r="G88" s="643"/>
      <c r="H88" s="562"/>
      <c r="I88" s="562"/>
      <c r="J88" s="562"/>
      <c r="K88" s="562"/>
      <c r="L88" s="562"/>
      <c r="M88" s="562"/>
      <c r="N88" s="562"/>
      <c r="O88" s="562"/>
      <c r="P88" s="562"/>
      <c r="Q88" s="562"/>
      <c r="R88" s="562"/>
      <c r="S88" s="562"/>
      <c r="T88" s="562"/>
      <c r="U88" s="562"/>
      <c r="V88" s="562"/>
      <c r="W88" s="562"/>
      <c r="X88" s="562"/>
      <c r="Y88" s="562"/>
      <c r="Z88" s="562"/>
      <c r="AA88" s="591"/>
      <c r="AB88" s="591"/>
      <c r="AC88" s="591"/>
      <c r="AD88" s="556"/>
      <c r="AE88" s="556"/>
      <c r="AF88" s="521"/>
      <c r="AG88" s="521"/>
      <c r="AH88" s="521"/>
      <c r="AI88" s="521"/>
      <c r="AJ88" s="521"/>
      <c r="AK88" s="521"/>
      <c r="AL88" s="556"/>
      <c r="AM88" s="556"/>
      <c r="AN88" s="556"/>
      <c r="AO88" s="556"/>
      <c r="AP88" s="521"/>
      <c r="AQ88" s="521"/>
      <c r="AR88" s="521"/>
      <c r="AS88" s="561"/>
      <c r="AT88" s="521"/>
      <c r="AU88" s="521"/>
      <c r="AV88" s="521"/>
      <c r="AW88" s="521"/>
      <c r="AX88" s="521"/>
      <c r="AY88" s="521"/>
      <c r="AZ88" s="521"/>
      <c r="BA88" s="521"/>
      <c r="BB88" s="521"/>
      <c r="BC88" s="521"/>
      <c r="BD88" s="521"/>
      <c r="BE88" s="521"/>
      <c r="BF88" s="521"/>
      <c r="BG88" s="521"/>
      <c r="BH88" s="521"/>
      <c r="BI88" s="521"/>
      <c r="BJ88" s="521"/>
      <c r="BK88" s="521"/>
      <c r="BL88" s="521"/>
      <c r="BM88" s="521"/>
      <c r="BN88" s="521"/>
      <c r="BO88" s="521"/>
      <c r="BP88" s="521"/>
      <c r="BQ88" s="521"/>
      <c r="BR88" s="521"/>
      <c r="BS88" s="521"/>
      <c r="BT88" s="524"/>
    </row>
    <row r="89" spans="4:72" x14ac:dyDescent="0.25">
      <c r="D89" s="521"/>
      <c r="E89" s="562"/>
      <c r="F89" s="562"/>
      <c r="G89" s="643"/>
      <c r="H89" s="562"/>
      <c r="I89" s="562"/>
      <c r="J89" s="562"/>
      <c r="K89" s="562"/>
      <c r="L89" s="562"/>
      <c r="M89" s="562"/>
      <c r="N89" s="562"/>
      <c r="O89" s="562"/>
      <c r="P89" s="562"/>
      <c r="Q89" s="562"/>
      <c r="R89" s="562"/>
      <c r="S89" s="562"/>
      <c r="T89" s="562"/>
      <c r="U89" s="562"/>
      <c r="V89" s="562"/>
      <c r="W89" s="562"/>
      <c r="X89" s="562"/>
      <c r="Y89" s="562"/>
      <c r="Z89" s="562"/>
      <c r="AA89" s="591"/>
      <c r="AB89" s="591"/>
      <c r="AC89" s="591"/>
      <c r="AD89" s="556"/>
      <c r="AE89" s="556"/>
      <c r="AF89" s="521"/>
      <c r="AG89" s="521"/>
      <c r="AH89" s="521"/>
      <c r="AI89" s="521"/>
      <c r="AJ89" s="521"/>
      <c r="AK89" s="521"/>
      <c r="AL89" s="556"/>
      <c r="AM89" s="556"/>
      <c r="AN89" s="556"/>
      <c r="AO89" s="556"/>
      <c r="AP89" s="521"/>
      <c r="AQ89" s="521"/>
      <c r="AR89" s="521"/>
      <c r="AS89" s="561"/>
      <c r="AT89" s="521"/>
      <c r="AU89" s="521"/>
      <c r="AV89" s="521"/>
      <c r="AW89" s="521"/>
      <c r="AX89" s="521"/>
      <c r="AY89" s="521"/>
      <c r="AZ89" s="521"/>
      <c r="BA89" s="521"/>
      <c r="BB89" s="521"/>
      <c r="BC89" s="521"/>
      <c r="BD89" s="521"/>
      <c r="BE89" s="521"/>
      <c r="BF89" s="521"/>
      <c r="BG89" s="521"/>
      <c r="BH89" s="521"/>
      <c r="BI89" s="521"/>
      <c r="BJ89" s="521"/>
      <c r="BK89" s="521"/>
      <c r="BL89" s="521"/>
      <c r="BM89" s="521"/>
      <c r="BN89" s="521"/>
      <c r="BO89" s="521"/>
      <c r="BP89" s="521"/>
      <c r="BQ89" s="521"/>
      <c r="BR89" s="521"/>
      <c r="BS89" s="521"/>
      <c r="BT89" s="524"/>
    </row>
    <row r="90" spans="4:72" x14ac:dyDescent="0.25">
      <c r="D90" s="521"/>
      <c r="E90" s="562"/>
      <c r="F90" s="562"/>
      <c r="G90" s="643"/>
      <c r="H90" s="562"/>
      <c r="I90" s="562"/>
      <c r="J90" s="562"/>
      <c r="K90" s="562"/>
      <c r="L90" s="562"/>
      <c r="M90" s="562"/>
      <c r="N90" s="562"/>
      <c r="O90" s="562"/>
      <c r="P90" s="562"/>
      <c r="Q90" s="562"/>
      <c r="R90" s="562"/>
      <c r="S90" s="562"/>
      <c r="T90" s="562"/>
      <c r="U90" s="562"/>
      <c r="V90" s="562"/>
      <c r="W90" s="562"/>
      <c r="X90" s="562"/>
      <c r="Y90" s="562"/>
      <c r="Z90" s="562"/>
      <c r="AA90" s="591"/>
      <c r="AB90" s="591"/>
      <c r="AC90" s="591"/>
      <c r="AD90" s="556"/>
      <c r="AE90" s="556"/>
      <c r="AF90" s="521"/>
      <c r="AG90" s="521"/>
      <c r="AH90" s="521"/>
      <c r="AI90" s="521"/>
      <c r="AJ90" s="521"/>
      <c r="AK90" s="521"/>
      <c r="AL90" s="556"/>
      <c r="AM90" s="556"/>
      <c r="AN90" s="556"/>
      <c r="AO90" s="556"/>
      <c r="AP90" s="521"/>
      <c r="AQ90" s="521"/>
      <c r="AR90" s="521"/>
      <c r="AS90" s="561"/>
      <c r="AT90" s="521"/>
      <c r="AU90" s="521"/>
      <c r="AV90" s="521"/>
      <c r="AW90" s="521"/>
      <c r="AX90" s="521"/>
      <c r="AY90" s="521"/>
      <c r="AZ90" s="521"/>
      <c r="BA90" s="521"/>
      <c r="BB90" s="521"/>
      <c r="BC90" s="521"/>
      <c r="BD90" s="521"/>
      <c r="BE90" s="521"/>
      <c r="BF90" s="521"/>
      <c r="BG90" s="521"/>
      <c r="BH90" s="521"/>
      <c r="BI90" s="521"/>
      <c r="BJ90" s="521"/>
      <c r="BK90" s="521"/>
      <c r="BL90" s="521"/>
      <c r="BM90" s="521"/>
      <c r="BN90" s="521"/>
      <c r="BO90" s="521"/>
      <c r="BP90" s="521"/>
      <c r="BQ90" s="521"/>
      <c r="BR90" s="521"/>
      <c r="BS90" s="521"/>
      <c r="BT90" s="524"/>
    </row>
    <row r="91" spans="4:72" x14ac:dyDescent="0.25">
      <c r="D91" s="521"/>
      <c r="E91" s="562"/>
      <c r="F91" s="562"/>
      <c r="G91" s="643"/>
      <c r="H91" s="562"/>
      <c r="I91" s="562"/>
      <c r="J91" s="562"/>
      <c r="K91" s="562"/>
      <c r="L91" s="562"/>
      <c r="M91" s="562"/>
      <c r="N91" s="562"/>
      <c r="O91" s="562"/>
      <c r="P91" s="562"/>
      <c r="Q91" s="562"/>
      <c r="R91" s="562"/>
      <c r="S91" s="562"/>
      <c r="T91" s="562"/>
      <c r="U91" s="562"/>
      <c r="V91" s="562"/>
      <c r="W91" s="562"/>
      <c r="X91" s="562"/>
      <c r="Y91" s="562"/>
      <c r="Z91" s="562"/>
      <c r="AA91" s="591"/>
      <c r="AB91" s="591"/>
      <c r="AC91" s="591"/>
      <c r="AD91" s="556"/>
      <c r="AE91" s="556"/>
      <c r="AF91" s="521"/>
      <c r="AG91" s="521"/>
      <c r="AH91" s="521"/>
      <c r="AI91" s="521"/>
      <c r="AJ91" s="521"/>
      <c r="AK91" s="521"/>
      <c r="AL91" s="556"/>
      <c r="AM91" s="556"/>
      <c r="AN91" s="556"/>
      <c r="AO91" s="556"/>
      <c r="AP91" s="521"/>
      <c r="AQ91" s="521"/>
      <c r="AR91" s="521"/>
      <c r="AS91" s="561"/>
      <c r="AT91" s="521"/>
      <c r="AU91" s="521"/>
      <c r="AV91" s="521"/>
      <c r="AW91" s="521"/>
      <c r="AX91" s="521"/>
      <c r="AY91" s="521"/>
      <c r="AZ91" s="521"/>
      <c r="BA91" s="521"/>
      <c r="BB91" s="521"/>
      <c r="BC91" s="521"/>
      <c r="BD91" s="521"/>
      <c r="BE91" s="521"/>
      <c r="BF91" s="521"/>
      <c r="BG91" s="521"/>
      <c r="BH91" s="521"/>
      <c r="BI91" s="521"/>
      <c r="BJ91" s="521"/>
      <c r="BK91" s="521"/>
      <c r="BL91" s="521"/>
      <c r="BM91" s="521"/>
      <c r="BN91" s="521"/>
      <c r="BO91" s="521"/>
      <c r="BP91" s="521"/>
      <c r="BQ91" s="521"/>
      <c r="BR91" s="521"/>
      <c r="BS91" s="521"/>
      <c r="BT91" s="524"/>
    </row>
    <row r="92" spans="4:72" x14ac:dyDescent="0.25">
      <c r="D92" s="521"/>
      <c r="E92" s="562"/>
      <c r="F92" s="562"/>
      <c r="G92" s="643"/>
      <c r="H92" s="562"/>
      <c r="I92" s="562"/>
      <c r="J92" s="562"/>
      <c r="K92" s="562"/>
      <c r="L92" s="562"/>
      <c r="M92" s="562"/>
      <c r="N92" s="562"/>
      <c r="O92" s="562"/>
      <c r="P92" s="562"/>
      <c r="Q92" s="562"/>
      <c r="R92" s="562"/>
      <c r="S92" s="562"/>
      <c r="T92" s="562"/>
      <c r="U92" s="562"/>
      <c r="V92" s="562"/>
      <c r="W92" s="562"/>
      <c r="X92" s="562"/>
      <c r="Y92" s="562"/>
      <c r="Z92" s="562"/>
      <c r="AA92" s="591"/>
      <c r="AB92" s="591"/>
      <c r="AC92" s="591"/>
      <c r="AD92" s="556"/>
      <c r="AE92" s="556"/>
      <c r="AF92" s="521"/>
      <c r="AG92" s="521"/>
      <c r="AH92" s="521"/>
      <c r="AI92" s="521"/>
      <c r="AJ92" s="521"/>
      <c r="AK92" s="521"/>
      <c r="AL92" s="556"/>
      <c r="AM92" s="556"/>
      <c r="AN92" s="556"/>
      <c r="AO92" s="556"/>
      <c r="AP92" s="521"/>
      <c r="AQ92" s="521"/>
      <c r="AR92" s="521"/>
      <c r="AS92" s="561"/>
      <c r="AT92" s="521"/>
      <c r="AU92" s="521"/>
      <c r="AV92" s="521"/>
      <c r="AW92" s="521"/>
      <c r="AX92" s="521"/>
      <c r="AY92" s="521"/>
      <c r="AZ92" s="521"/>
      <c r="BA92" s="521"/>
      <c r="BB92" s="521"/>
      <c r="BC92" s="521"/>
      <c r="BD92" s="521"/>
      <c r="BE92" s="521"/>
      <c r="BF92" s="521"/>
      <c r="BG92" s="521"/>
      <c r="BH92" s="521"/>
      <c r="BI92" s="521"/>
      <c r="BJ92" s="521"/>
      <c r="BK92" s="521"/>
      <c r="BL92" s="521"/>
      <c r="BM92" s="521"/>
      <c r="BN92" s="521"/>
      <c r="BO92" s="521"/>
      <c r="BP92" s="521"/>
      <c r="BQ92" s="521"/>
      <c r="BR92" s="521"/>
      <c r="BS92" s="521"/>
      <c r="BT92" s="524"/>
    </row>
    <row r="93" spans="4:72" x14ac:dyDescent="0.25">
      <c r="D93" s="521"/>
      <c r="E93" s="562"/>
      <c r="F93" s="562"/>
      <c r="G93" s="643"/>
      <c r="H93" s="562"/>
      <c r="I93" s="562"/>
      <c r="J93" s="562"/>
      <c r="K93" s="562"/>
      <c r="L93" s="562"/>
      <c r="M93" s="562"/>
      <c r="N93" s="562"/>
      <c r="O93" s="562"/>
      <c r="P93" s="562"/>
      <c r="Q93" s="562"/>
      <c r="R93" s="562"/>
      <c r="S93" s="562"/>
      <c r="T93" s="562"/>
      <c r="U93" s="562"/>
      <c r="V93" s="562"/>
      <c r="W93" s="562"/>
      <c r="X93" s="562"/>
      <c r="Y93" s="562"/>
      <c r="Z93" s="562"/>
      <c r="AA93" s="591"/>
      <c r="AB93" s="591"/>
      <c r="AC93" s="591"/>
      <c r="AD93" s="556"/>
      <c r="AE93" s="556"/>
      <c r="AF93" s="521"/>
      <c r="AG93" s="521"/>
      <c r="AH93" s="521"/>
      <c r="AI93" s="521"/>
      <c r="AJ93" s="521"/>
      <c r="AK93" s="521"/>
      <c r="AL93" s="556"/>
      <c r="AM93" s="556"/>
      <c r="AN93" s="556"/>
      <c r="AO93" s="556"/>
      <c r="AP93" s="521"/>
      <c r="AQ93" s="521"/>
      <c r="AR93" s="521"/>
      <c r="AS93" s="561"/>
      <c r="AT93" s="521"/>
      <c r="AU93" s="521"/>
      <c r="AV93" s="521"/>
      <c r="AW93" s="521"/>
      <c r="AX93" s="521"/>
      <c r="AY93" s="521"/>
      <c r="AZ93" s="521"/>
      <c r="BA93" s="521"/>
      <c r="BB93" s="521"/>
      <c r="BC93" s="521"/>
      <c r="BD93" s="521"/>
      <c r="BE93" s="521"/>
      <c r="BF93" s="521"/>
      <c r="BG93" s="521"/>
      <c r="BH93" s="521"/>
      <c r="BI93" s="521"/>
      <c r="BJ93" s="521"/>
      <c r="BK93" s="521"/>
      <c r="BL93" s="521"/>
      <c r="BM93" s="521"/>
      <c r="BN93" s="521"/>
      <c r="BO93" s="521"/>
      <c r="BP93" s="521"/>
      <c r="BQ93" s="521"/>
      <c r="BR93" s="521"/>
      <c r="BS93" s="521"/>
      <c r="BT93" s="524"/>
    </row>
    <row r="94" spans="4:72" x14ac:dyDescent="0.25">
      <c r="D94" s="521"/>
      <c r="E94" s="562"/>
      <c r="F94" s="562"/>
      <c r="G94" s="643"/>
      <c r="H94" s="562"/>
      <c r="I94" s="562"/>
      <c r="J94" s="562"/>
      <c r="K94" s="562"/>
      <c r="L94" s="562"/>
      <c r="M94" s="562"/>
      <c r="N94" s="562"/>
      <c r="O94" s="562"/>
      <c r="P94" s="562"/>
      <c r="Q94" s="562"/>
      <c r="R94" s="562"/>
      <c r="S94" s="562"/>
      <c r="T94" s="562"/>
      <c r="U94" s="562"/>
      <c r="V94" s="562"/>
      <c r="W94" s="562"/>
      <c r="X94" s="562"/>
      <c r="Y94" s="562"/>
      <c r="Z94" s="562"/>
      <c r="AA94" s="591"/>
      <c r="AB94" s="591"/>
      <c r="AC94" s="591"/>
      <c r="AD94" s="556"/>
      <c r="AE94" s="556"/>
      <c r="AF94" s="521"/>
      <c r="AG94" s="521"/>
      <c r="AH94" s="521"/>
      <c r="AI94" s="521"/>
      <c r="AJ94" s="521"/>
      <c r="AK94" s="521"/>
      <c r="AL94" s="556"/>
      <c r="AM94" s="556"/>
      <c r="AN94" s="556"/>
      <c r="AO94" s="556"/>
      <c r="AP94" s="521"/>
      <c r="AQ94" s="521"/>
      <c r="AR94" s="521"/>
      <c r="AS94" s="561"/>
      <c r="AT94" s="521"/>
      <c r="AU94" s="521"/>
      <c r="AV94" s="521"/>
      <c r="AW94" s="521"/>
      <c r="AX94" s="521"/>
      <c r="AY94" s="521"/>
      <c r="AZ94" s="521"/>
      <c r="BA94" s="521"/>
      <c r="BB94" s="521"/>
      <c r="BC94" s="521"/>
      <c r="BD94" s="521"/>
      <c r="BE94" s="521"/>
      <c r="BF94" s="521"/>
      <c r="BG94" s="521"/>
      <c r="BH94" s="521"/>
      <c r="BI94" s="521"/>
      <c r="BJ94" s="521"/>
      <c r="BK94" s="521"/>
      <c r="BL94" s="521"/>
      <c r="BM94" s="521"/>
      <c r="BN94" s="521"/>
      <c r="BO94" s="521"/>
      <c r="BP94" s="521"/>
      <c r="BQ94" s="521"/>
      <c r="BR94" s="521"/>
      <c r="BS94" s="521"/>
      <c r="BT94" s="524"/>
    </row>
    <row r="95" spans="4:72" x14ac:dyDescent="0.25">
      <c r="D95" s="521"/>
      <c r="E95" s="562"/>
      <c r="F95" s="562"/>
      <c r="G95" s="643"/>
      <c r="H95" s="562"/>
      <c r="I95" s="562"/>
      <c r="J95" s="562"/>
      <c r="K95" s="562"/>
      <c r="L95" s="562"/>
      <c r="M95" s="562"/>
      <c r="N95" s="562"/>
      <c r="O95" s="562"/>
      <c r="P95" s="562"/>
      <c r="Q95" s="562"/>
      <c r="R95" s="562"/>
      <c r="S95" s="562"/>
      <c r="T95" s="562"/>
      <c r="U95" s="562"/>
      <c r="V95" s="562"/>
      <c r="W95" s="562"/>
      <c r="X95" s="562"/>
      <c r="Y95" s="562"/>
      <c r="Z95" s="562"/>
      <c r="AA95" s="591"/>
      <c r="AB95" s="591"/>
      <c r="AC95" s="591"/>
      <c r="AD95" s="556"/>
      <c r="AE95" s="556"/>
      <c r="AF95" s="521"/>
      <c r="AG95" s="521"/>
      <c r="AH95" s="521"/>
      <c r="AI95" s="521"/>
      <c r="AJ95" s="521"/>
      <c r="AK95" s="521"/>
      <c r="AL95" s="556"/>
      <c r="AM95" s="556"/>
      <c r="AN95" s="556"/>
      <c r="AO95" s="556"/>
      <c r="AP95" s="521"/>
      <c r="AQ95" s="521"/>
      <c r="AR95" s="521"/>
      <c r="AS95" s="561"/>
      <c r="AT95" s="521"/>
      <c r="AU95" s="521"/>
      <c r="AV95" s="521"/>
      <c r="AW95" s="521"/>
      <c r="AX95" s="521"/>
      <c r="AY95" s="521"/>
      <c r="AZ95" s="521"/>
      <c r="BA95" s="521"/>
      <c r="BB95" s="521"/>
      <c r="BC95" s="521"/>
      <c r="BD95" s="521"/>
      <c r="BE95" s="521"/>
      <c r="BF95" s="521"/>
      <c r="BG95" s="521"/>
      <c r="BH95" s="521"/>
      <c r="BI95" s="521"/>
      <c r="BJ95" s="521"/>
      <c r="BK95" s="521"/>
      <c r="BL95" s="521"/>
      <c r="BM95" s="521"/>
      <c r="BN95" s="521"/>
      <c r="BO95" s="521"/>
      <c r="BP95" s="521"/>
      <c r="BQ95" s="521"/>
      <c r="BR95" s="521"/>
      <c r="BS95" s="521"/>
      <c r="BT95" s="524"/>
    </row>
    <row r="96" spans="4:72" x14ac:dyDescent="0.25">
      <c r="D96" s="521"/>
      <c r="E96" s="562"/>
      <c r="F96" s="562"/>
      <c r="G96" s="643"/>
      <c r="H96" s="562"/>
      <c r="I96" s="562"/>
      <c r="J96" s="562"/>
      <c r="K96" s="562"/>
      <c r="L96" s="562"/>
      <c r="M96" s="562"/>
      <c r="N96" s="562"/>
      <c r="O96" s="562"/>
      <c r="P96" s="562"/>
      <c r="Q96" s="562"/>
      <c r="R96" s="562"/>
      <c r="S96" s="562"/>
      <c r="T96" s="562"/>
      <c r="U96" s="562"/>
      <c r="V96" s="562"/>
      <c r="W96" s="562"/>
      <c r="X96" s="562"/>
      <c r="Y96" s="562"/>
      <c r="Z96" s="562"/>
      <c r="AA96" s="591"/>
      <c r="AB96" s="591"/>
      <c r="AC96" s="591"/>
      <c r="AD96" s="556"/>
      <c r="AE96" s="556"/>
      <c r="AF96" s="521"/>
      <c r="AG96" s="521"/>
      <c r="AH96" s="521"/>
      <c r="AI96" s="521"/>
      <c r="AJ96" s="521"/>
      <c r="AK96" s="521"/>
      <c r="AL96" s="556"/>
      <c r="AM96" s="556"/>
      <c r="AN96" s="556"/>
      <c r="AO96" s="556"/>
      <c r="AP96" s="521"/>
      <c r="AQ96" s="521"/>
      <c r="AR96" s="521"/>
      <c r="AS96" s="561"/>
      <c r="AT96" s="521"/>
      <c r="AU96" s="521"/>
      <c r="AV96" s="521"/>
      <c r="AW96" s="521"/>
      <c r="AX96" s="521"/>
      <c r="AY96" s="521"/>
      <c r="AZ96" s="521"/>
      <c r="BA96" s="521"/>
      <c r="BB96" s="521"/>
      <c r="BC96" s="521"/>
      <c r="BD96" s="521"/>
      <c r="BE96" s="521"/>
      <c r="BF96" s="521"/>
      <c r="BG96" s="521"/>
      <c r="BH96" s="521"/>
      <c r="BI96" s="521"/>
      <c r="BJ96" s="521"/>
      <c r="BK96" s="521"/>
      <c r="BL96" s="521"/>
      <c r="BM96" s="521"/>
      <c r="BN96" s="521"/>
      <c r="BO96" s="521"/>
      <c r="BP96" s="521"/>
      <c r="BQ96" s="521"/>
      <c r="BR96" s="521"/>
      <c r="BS96" s="521"/>
      <c r="BT96" s="524"/>
    </row>
    <row r="97" spans="4:72" x14ac:dyDescent="0.25">
      <c r="D97" s="521"/>
      <c r="E97" s="562"/>
      <c r="F97" s="562"/>
      <c r="G97" s="643"/>
      <c r="H97" s="562"/>
      <c r="I97" s="562"/>
      <c r="J97" s="562"/>
      <c r="K97" s="562"/>
      <c r="L97" s="562"/>
      <c r="M97" s="562"/>
      <c r="N97" s="562"/>
      <c r="O97" s="562"/>
      <c r="P97" s="562"/>
      <c r="Q97" s="562"/>
      <c r="R97" s="562"/>
      <c r="S97" s="562"/>
      <c r="T97" s="562"/>
      <c r="U97" s="562"/>
      <c r="V97" s="562"/>
      <c r="W97" s="562"/>
      <c r="X97" s="562"/>
      <c r="Y97" s="562"/>
      <c r="Z97" s="562"/>
      <c r="AA97" s="591"/>
      <c r="AB97" s="591"/>
      <c r="AC97" s="591"/>
      <c r="AD97" s="556"/>
      <c r="AE97" s="556"/>
      <c r="AF97" s="521"/>
      <c r="AG97" s="521"/>
      <c r="AH97" s="521"/>
      <c r="AI97" s="521"/>
      <c r="AJ97" s="521"/>
      <c r="AK97" s="521"/>
      <c r="AL97" s="556"/>
      <c r="AM97" s="556"/>
      <c r="AN97" s="556"/>
      <c r="AO97" s="556"/>
      <c r="AP97" s="521"/>
      <c r="AQ97" s="521"/>
      <c r="AR97" s="521"/>
      <c r="AS97" s="561"/>
      <c r="AT97" s="521"/>
      <c r="AU97" s="521"/>
      <c r="AV97" s="521"/>
      <c r="AW97" s="521"/>
      <c r="AX97" s="521"/>
      <c r="AY97" s="521"/>
      <c r="AZ97" s="521"/>
      <c r="BA97" s="521"/>
      <c r="BB97" s="521"/>
      <c r="BC97" s="521"/>
      <c r="BD97" s="521"/>
      <c r="BE97" s="521"/>
      <c r="BF97" s="521"/>
      <c r="BG97" s="521"/>
      <c r="BH97" s="521"/>
      <c r="BI97" s="521"/>
      <c r="BJ97" s="521"/>
      <c r="BK97" s="521"/>
      <c r="BL97" s="521"/>
      <c r="BM97" s="521"/>
      <c r="BN97" s="521"/>
      <c r="BO97" s="521"/>
      <c r="BP97" s="521"/>
      <c r="BQ97" s="521"/>
      <c r="BR97" s="521"/>
      <c r="BS97" s="521"/>
      <c r="BT97" s="524"/>
    </row>
    <row r="98" spans="4:72" x14ac:dyDescent="0.25">
      <c r="D98" s="521"/>
      <c r="E98" s="562"/>
      <c r="F98" s="562"/>
      <c r="G98" s="643"/>
      <c r="H98" s="562"/>
      <c r="I98" s="562"/>
      <c r="J98" s="562"/>
      <c r="K98" s="562"/>
      <c r="L98" s="562"/>
      <c r="M98" s="562"/>
      <c r="N98" s="562"/>
      <c r="O98" s="562"/>
      <c r="P98" s="562"/>
      <c r="Q98" s="562"/>
      <c r="R98" s="562"/>
      <c r="S98" s="562"/>
      <c r="T98" s="562"/>
      <c r="U98" s="562"/>
      <c r="V98" s="562"/>
      <c r="W98" s="562"/>
      <c r="X98" s="562"/>
      <c r="Y98" s="562"/>
      <c r="Z98" s="562"/>
      <c r="AA98" s="591"/>
      <c r="AB98" s="591"/>
      <c r="AC98" s="591"/>
      <c r="AD98" s="556"/>
      <c r="AE98" s="556"/>
      <c r="AF98" s="521"/>
      <c r="AG98" s="521"/>
      <c r="AH98" s="521"/>
      <c r="AI98" s="521"/>
      <c r="AJ98" s="521"/>
      <c r="AK98" s="521"/>
      <c r="AL98" s="556"/>
      <c r="AM98" s="556"/>
      <c r="AN98" s="556"/>
      <c r="AO98" s="556"/>
      <c r="AP98" s="521"/>
      <c r="AQ98" s="521"/>
      <c r="AR98" s="521"/>
      <c r="AS98" s="561"/>
      <c r="AT98" s="521"/>
      <c r="AU98" s="521"/>
      <c r="AV98" s="521"/>
      <c r="AW98" s="521"/>
      <c r="AX98" s="521"/>
      <c r="AY98" s="521"/>
      <c r="AZ98" s="521"/>
      <c r="BA98" s="521"/>
      <c r="BB98" s="521"/>
      <c r="BC98" s="521"/>
      <c r="BD98" s="521"/>
      <c r="BE98" s="521"/>
      <c r="BF98" s="521"/>
      <c r="BG98" s="521"/>
      <c r="BH98" s="521"/>
      <c r="BI98" s="521"/>
      <c r="BJ98" s="521"/>
      <c r="BK98" s="521"/>
      <c r="BL98" s="521"/>
      <c r="BM98" s="521"/>
      <c r="BN98" s="521"/>
      <c r="BO98" s="521"/>
      <c r="BP98" s="521"/>
      <c r="BQ98" s="521"/>
      <c r="BR98" s="521"/>
      <c r="BS98" s="521"/>
      <c r="BT98" s="524"/>
    </row>
    <row r="99" spans="4:72" x14ac:dyDescent="0.25">
      <c r="D99" s="521"/>
      <c r="E99" s="562"/>
      <c r="F99" s="562"/>
      <c r="G99" s="643"/>
      <c r="H99" s="562"/>
      <c r="I99" s="562"/>
      <c r="J99" s="562"/>
      <c r="K99" s="562"/>
      <c r="L99" s="562"/>
      <c r="M99" s="562"/>
      <c r="N99" s="562"/>
      <c r="O99" s="562"/>
      <c r="P99" s="562"/>
      <c r="Q99" s="562"/>
      <c r="R99" s="562"/>
      <c r="S99" s="562"/>
      <c r="T99" s="562"/>
      <c r="U99" s="562"/>
      <c r="V99" s="562"/>
      <c r="W99" s="562"/>
      <c r="X99" s="562"/>
      <c r="Y99" s="562"/>
      <c r="Z99" s="562"/>
      <c r="AA99" s="591"/>
      <c r="AB99" s="591"/>
      <c r="AC99" s="591"/>
      <c r="AD99" s="556"/>
      <c r="AE99" s="556"/>
      <c r="AF99" s="521"/>
      <c r="AG99" s="521"/>
      <c r="AH99" s="521"/>
      <c r="AI99" s="521"/>
      <c r="AJ99" s="521"/>
      <c r="AK99" s="521"/>
      <c r="AL99" s="556"/>
      <c r="AM99" s="556"/>
      <c r="AN99" s="556"/>
      <c r="AO99" s="556"/>
      <c r="AP99" s="521"/>
      <c r="AQ99" s="521"/>
      <c r="AR99" s="521"/>
      <c r="AS99" s="561"/>
      <c r="AT99" s="521"/>
      <c r="AU99" s="521"/>
      <c r="AV99" s="521"/>
      <c r="AW99" s="521"/>
      <c r="AX99" s="521"/>
      <c r="AY99" s="521"/>
      <c r="AZ99" s="521"/>
      <c r="BA99" s="521"/>
      <c r="BB99" s="521"/>
      <c r="BC99" s="521"/>
      <c r="BD99" s="521"/>
      <c r="BE99" s="521"/>
      <c r="BF99" s="521"/>
      <c r="BG99" s="521"/>
      <c r="BH99" s="521"/>
      <c r="BI99" s="521"/>
      <c r="BJ99" s="521"/>
      <c r="BK99" s="521"/>
      <c r="BL99" s="521"/>
      <c r="BM99" s="521"/>
      <c r="BN99" s="521"/>
      <c r="BO99" s="521"/>
      <c r="BP99" s="521"/>
      <c r="BQ99" s="521"/>
      <c r="BR99" s="521"/>
      <c r="BS99" s="521"/>
      <c r="BT99" s="524"/>
    </row>
    <row r="100" spans="4:72" x14ac:dyDescent="0.25">
      <c r="D100" s="521"/>
      <c r="E100" s="562"/>
      <c r="F100" s="562"/>
      <c r="G100" s="643"/>
      <c r="H100" s="562"/>
      <c r="I100" s="562"/>
      <c r="J100" s="562"/>
      <c r="K100" s="562"/>
      <c r="L100" s="562"/>
      <c r="M100" s="562"/>
      <c r="N100" s="562"/>
      <c r="O100" s="562"/>
      <c r="P100" s="562"/>
      <c r="Q100" s="562"/>
      <c r="R100" s="562"/>
      <c r="S100" s="562"/>
      <c r="T100" s="562"/>
      <c r="U100" s="562"/>
      <c r="V100" s="562"/>
      <c r="W100" s="562"/>
      <c r="X100" s="562"/>
      <c r="Y100" s="562"/>
      <c r="Z100" s="562"/>
      <c r="AA100" s="591"/>
      <c r="AB100" s="591"/>
      <c r="AC100" s="591"/>
      <c r="AD100" s="556"/>
      <c r="AE100" s="556"/>
      <c r="AF100" s="521"/>
      <c r="AG100" s="521"/>
      <c r="AH100" s="521"/>
      <c r="AI100" s="521"/>
      <c r="AJ100" s="521"/>
      <c r="AK100" s="521"/>
      <c r="AL100" s="556"/>
      <c r="AM100" s="556"/>
      <c r="AN100" s="556"/>
      <c r="AO100" s="556"/>
      <c r="AP100" s="521"/>
      <c r="AQ100" s="521"/>
      <c r="AR100" s="521"/>
      <c r="AS100" s="561"/>
      <c r="AT100" s="521"/>
      <c r="AU100" s="521"/>
      <c r="AV100" s="521"/>
      <c r="AW100" s="521"/>
      <c r="AX100" s="521"/>
      <c r="AY100" s="521"/>
      <c r="AZ100" s="521"/>
      <c r="BA100" s="521"/>
      <c r="BB100" s="521"/>
      <c r="BC100" s="521"/>
      <c r="BD100" s="521"/>
      <c r="BE100" s="521"/>
      <c r="BF100" s="521"/>
      <c r="BG100" s="521"/>
      <c r="BH100" s="521"/>
      <c r="BI100" s="521"/>
      <c r="BJ100" s="521"/>
      <c r="BK100" s="521"/>
      <c r="BL100" s="521"/>
      <c r="BM100" s="521"/>
      <c r="BN100" s="521"/>
      <c r="BO100" s="521"/>
      <c r="BP100" s="521"/>
      <c r="BQ100" s="521"/>
      <c r="BR100" s="521"/>
      <c r="BS100" s="521"/>
      <c r="BT100" s="521"/>
    </row>
    <row r="101" spans="4:72" x14ac:dyDescent="0.25">
      <c r="D101" s="521"/>
      <c r="E101" s="562"/>
      <c r="F101" s="562"/>
      <c r="G101" s="643"/>
      <c r="H101" s="562"/>
      <c r="I101" s="562"/>
      <c r="J101" s="562"/>
      <c r="K101" s="562"/>
      <c r="L101" s="562"/>
      <c r="M101" s="562"/>
      <c r="N101" s="562"/>
      <c r="O101" s="562"/>
      <c r="P101" s="562"/>
      <c r="Q101" s="562"/>
      <c r="R101" s="562"/>
      <c r="S101" s="562"/>
      <c r="T101" s="562"/>
      <c r="U101" s="562"/>
      <c r="V101" s="562"/>
      <c r="W101" s="562"/>
      <c r="X101" s="562"/>
      <c r="Y101" s="562"/>
      <c r="Z101" s="562"/>
      <c r="AA101" s="591"/>
      <c r="AB101" s="591"/>
      <c r="AC101" s="591"/>
      <c r="AD101" s="556"/>
      <c r="AE101" s="556"/>
      <c r="AF101" s="521"/>
      <c r="AG101" s="521"/>
      <c r="AH101" s="521"/>
      <c r="AI101" s="521"/>
      <c r="AJ101" s="521"/>
      <c r="AK101" s="521"/>
      <c r="AL101" s="556"/>
      <c r="AM101" s="556"/>
      <c r="AN101" s="556"/>
      <c r="AO101" s="556"/>
      <c r="AP101" s="521"/>
      <c r="AQ101" s="521"/>
      <c r="AR101" s="521"/>
      <c r="AS101" s="561"/>
      <c r="AT101" s="521"/>
      <c r="AU101" s="521"/>
      <c r="AV101" s="521"/>
      <c r="AW101" s="521"/>
      <c r="AX101" s="521"/>
      <c r="AY101" s="521"/>
      <c r="AZ101" s="521"/>
      <c r="BA101" s="521"/>
      <c r="BB101" s="521"/>
      <c r="BC101" s="521"/>
      <c r="BD101" s="521"/>
      <c r="BE101" s="521"/>
      <c r="BF101" s="521"/>
      <c r="BG101" s="521"/>
      <c r="BH101" s="521"/>
      <c r="BI101" s="521"/>
      <c r="BJ101" s="521"/>
      <c r="BK101" s="521"/>
      <c r="BL101" s="521"/>
      <c r="BM101" s="521"/>
      <c r="BN101" s="521"/>
      <c r="BO101" s="521"/>
      <c r="BP101" s="521"/>
      <c r="BQ101" s="521"/>
      <c r="BR101" s="521"/>
      <c r="BS101" s="521"/>
      <c r="BT101" s="521"/>
    </row>
    <row r="102" spans="4:72" x14ac:dyDescent="0.25">
      <c r="D102" s="521"/>
      <c r="E102" s="562"/>
      <c r="F102" s="562"/>
      <c r="G102" s="643"/>
      <c r="H102" s="562"/>
      <c r="I102" s="562"/>
      <c r="J102" s="562"/>
      <c r="K102" s="562"/>
      <c r="L102" s="562"/>
      <c r="M102" s="562"/>
      <c r="N102" s="562"/>
      <c r="O102" s="562"/>
      <c r="P102" s="562"/>
      <c r="Q102" s="562"/>
      <c r="R102" s="562"/>
      <c r="S102" s="562"/>
      <c r="T102" s="562"/>
      <c r="U102" s="562"/>
      <c r="V102" s="562"/>
      <c r="W102" s="562"/>
      <c r="X102" s="562"/>
      <c r="Y102" s="562"/>
      <c r="Z102" s="562"/>
      <c r="AA102" s="591"/>
      <c r="AB102" s="591"/>
      <c r="AC102" s="591"/>
      <c r="AD102" s="556"/>
      <c r="AE102" s="556"/>
      <c r="AF102" s="521"/>
      <c r="AG102" s="521"/>
      <c r="AH102" s="521"/>
      <c r="AI102" s="521"/>
      <c r="AJ102" s="521"/>
      <c r="AK102" s="521"/>
      <c r="AL102" s="556"/>
      <c r="AM102" s="556"/>
      <c r="AN102" s="556"/>
      <c r="AO102" s="556"/>
      <c r="AP102" s="521"/>
      <c r="AQ102" s="521"/>
      <c r="AR102" s="521"/>
      <c r="AS102" s="561"/>
      <c r="AT102" s="521"/>
      <c r="AU102" s="521"/>
      <c r="AV102" s="521"/>
      <c r="AW102" s="521"/>
      <c r="AX102" s="521"/>
      <c r="AY102" s="521"/>
      <c r="AZ102" s="521"/>
      <c r="BA102" s="521"/>
      <c r="BB102" s="521"/>
      <c r="BC102" s="521"/>
      <c r="BD102" s="521"/>
      <c r="BE102" s="521"/>
      <c r="BF102" s="521"/>
      <c r="BG102" s="521"/>
      <c r="BH102" s="521"/>
      <c r="BI102" s="521"/>
      <c r="BJ102" s="521"/>
      <c r="BK102" s="521"/>
      <c r="BL102" s="521"/>
      <c r="BM102" s="521"/>
      <c r="BN102" s="521"/>
      <c r="BO102" s="521"/>
      <c r="BP102" s="521"/>
      <c r="BQ102" s="521"/>
      <c r="BR102" s="521"/>
      <c r="BS102" s="521"/>
      <c r="BT102" s="521"/>
    </row>
    <row r="103" spans="4:72" x14ac:dyDescent="0.25">
      <c r="D103" s="521"/>
      <c r="E103" s="562"/>
      <c r="F103" s="562"/>
      <c r="G103" s="643"/>
      <c r="H103" s="562"/>
      <c r="I103" s="562"/>
      <c r="J103" s="562"/>
      <c r="K103" s="562"/>
      <c r="L103" s="562"/>
      <c r="M103" s="562"/>
      <c r="N103" s="562"/>
      <c r="O103" s="562"/>
      <c r="P103" s="562"/>
      <c r="Q103" s="562"/>
      <c r="R103" s="562"/>
      <c r="S103" s="562"/>
      <c r="T103" s="562"/>
      <c r="U103" s="562"/>
      <c r="V103" s="562"/>
      <c r="W103" s="562"/>
      <c r="X103" s="562"/>
      <c r="Y103" s="562"/>
      <c r="Z103" s="562"/>
      <c r="AA103" s="591"/>
      <c r="AB103" s="591"/>
      <c r="AC103" s="591"/>
      <c r="AD103" s="556"/>
      <c r="AE103" s="556"/>
      <c r="AF103" s="521"/>
      <c r="AG103" s="521"/>
      <c r="AH103" s="521"/>
      <c r="AI103" s="521"/>
      <c r="AJ103" s="521"/>
      <c r="AK103" s="521"/>
      <c r="AL103" s="556"/>
      <c r="AM103" s="556"/>
      <c r="AN103" s="556"/>
      <c r="AO103" s="556"/>
      <c r="AP103" s="521"/>
      <c r="AQ103" s="521"/>
      <c r="AR103" s="521"/>
      <c r="AS103" s="561"/>
      <c r="AT103" s="521"/>
      <c r="AU103" s="521"/>
      <c r="AV103" s="521"/>
      <c r="AW103" s="521"/>
      <c r="AX103" s="521"/>
      <c r="AY103" s="521"/>
      <c r="AZ103" s="521"/>
      <c r="BA103" s="521"/>
      <c r="BB103" s="521"/>
      <c r="BC103" s="521"/>
      <c r="BD103" s="521"/>
      <c r="BE103" s="521"/>
      <c r="BF103" s="521"/>
      <c r="BG103" s="521"/>
      <c r="BH103" s="521"/>
      <c r="BI103" s="521"/>
      <c r="BJ103" s="521"/>
      <c r="BK103" s="521"/>
      <c r="BL103" s="521"/>
      <c r="BM103" s="521"/>
      <c r="BN103" s="521"/>
      <c r="BO103" s="521"/>
      <c r="BP103" s="521"/>
      <c r="BQ103" s="521"/>
      <c r="BR103" s="521"/>
      <c r="BS103" s="521"/>
      <c r="BT103" s="521"/>
    </row>
    <row r="104" spans="4:72" x14ac:dyDescent="0.25">
      <c r="D104" s="521"/>
      <c r="E104" s="562"/>
      <c r="F104" s="562"/>
      <c r="G104" s="643"/>
      <c r="H104" s="562"/>
      <c r="I104" s="562"/>
      <c r="J104" s="562"/>
      <c r="K104" s="562"/>
      <c r="L104" s="562"/>
      <c r="M104" s="562"/>
      <c r="N104" s="562"/>
      <c r="O104" s="562"/>
      <c r="P104" s="562"/>
      <c r="Q104" s="562"/>
      <c r="R104" s="562"/>
      <c r="S104" s="562"/>
      <c r="T104" s="562"/>
      <c r="U104" s="562"/>
      <c r="V104" s="562"/>
      <c r="W104" s="562"/>
      <c r="X104" s="562"/>
      <c r="Y104" s="562"/>
      <c r="Z104" s="562"/>
      <c r="AA104" s="591"/>
      <c r="AB104" s="591"/>
      <c r="AC104" s="591"/>
      <c r="AD104" s="556"/>
      <c r="AE104" s="556"/>
      <c r="AF104" s="521"/>
      <c r="AG104" s="521"/>
      <c r="AH104" s="521"/>
      <c r="AI104" s="521"/>
      <c r="AJ104" s="521"/>
      <c r="AK104" s="521"/>
      <c r="AL104" s="556"/>
      <c r="AM104" s="556"/>
      <c r="AN104" s="556"/>
      <c r="AO104" s="556"/>
      <c r="AP104" s="521"/>
      <c r="AQ104" s="521"/>
      <c r="AR104" s="521"/>
      <c r="AS104" s="561"/>
      <c r="AT104" s="521"/>
      <c r="AU104" s="521"/>
      <c r="AV104" s="521"/>
      <c r="AW104" s="521"/>
      <c r="AX104" s="521"/>
      <c r="AY104" s="521"/>
      <c r="AZ104" s="521"/>
      <c r="BA104" s="521"/>
      <c r="BB104" s="521"/>
      <c r="BC104" s="521"/>
      <c r="BD104" s="521"/>
      <c r="BE104" s="521"/>
      <c r="BF104" s="521"/>
      <c r="BG104" s="521"/>
      <c r="BH104" s="521"/>
      <c r="BI104" s="521"/>
      <c r="BJ104" s="521"/>
      <c r="BK104" s="521"/>
      <c r="BL104" s="521"/>
      <c r="BM104" s="521"/>
      <c r="BN104" s="521"/>
      <c r="BO104" s="521"/>
      <c r="BP104" s="521"/>
      <c r="BQ104" s="521"/>
      <c r="BR104" s="521"/>
      <c r="BS104" s="521"/>
      <c r="BT104" s="521"/>
    </row>
    <row r="105" spans="4:72" x14ac:dyDescent="0.25">
      <c r="D105" s="521"/>
      <c r="E105" s="562"/>
      <c r="F105" s="562"/>
      <c r="G105" s="643"/>
      <c r="H105" s="562"/>
      <c r="I105" s="562"/>
      <c r="J105" s="562"/>
      <c r="K105" s="562"/>
      <c r="L105" s="562"/>
      <c r="M105" s="562"/>
      <c r="N105" s="562"/>
      <c r="O105" s="562"/>
      <c r="P105" s="562"/>
      <c r="Q105" s="562"/>
      <c r="R105" s="562"/>
      <c r="S105" s="562"/>
      <c r="T105" s="562"/>
      <c r="U105" s="562"/>
      <c r="V105" s="562"/>
      <c r="W105" s="562"/>
      <c r="X105" s="562"/>
      <c r="Y105" s="562"/>
      <c r="Z105" s="562"/>
      <c r="AA105" s="591"/>
      <c r="AB105" s="591"/>
      <c r="AC105" s="591"/>
      <c r="AD105" s="556"/>
      <c r="AE105" s="556"/>
      <c r="AF105" s="521"/>
      <c r="AG105" s="521"/>
      <c r="AH105" s="521"/>
      <c r="AI105" s="521"/>
      <c r="AJ105" s="521"/>
      <c r="AK105" s="521"/>
      <c r="AL105" s="556"/>
      <c r="AM105" s="556"/>
      <c r="AN105" s="556"/>
      <c r="AO105" s="556"/>
      <c r="AP105" s="521"/>
      <c r="AQ105" s="521"/>
      <c r="AR105" s="521"/>
      <c r="AS105" s="561"/>
      <c r="AT105" s="521"/>
      <c r="AU105" s="521"/>
      <c r="AV105" s="521"/>
      <c r="AW105" s="521"/>
      <c r="AX105" s="521"/>
      <c r="AY105" s="521"/>
      <c r="AZ105" s="521"/>
      <c r="BA105" s="521"/>
      <c r="BB105" s="521"/>
      <c r="BC105" s="521"/>
      <c r="BD105" s="521"/>
      <c r="BE105" s="521"/>
      <c r="BF105" s="521"/>
      <c r="BG105" s="521"/>
      <c r="BH105" s="521"/>
      <c r="BI105" s="521"/>
      <c r="BJ105" s="521"/>
      <c r="BK105" s="521"/>
      <c r="BL105" s="521"/>
      <c r="BM105" s="521"/>
      <c r="BN105" s="521"/>
      <c r="BO105" s="521"/>
      <c r="BP105" s="521"/>
      <c r="BQ105" s="521"/>
      <c r="BR105" s="521"/>
      <c r="BS105" s="521"/>
      <c r="BT105" s="521"/>
    </row>
    <row r="106" spans="4:72" x14ac:dyDescent="0.25">
      <c r="D106" s="521"/>
      <c r="E106" s="562"/>
      <c r="F106" s="562"/>
      <c r="G106" s="643"/>
      <c r="H106" s="562"/>
      <c r="I106" s="562"/>
      <c r="J106" s="562"/>
      <c r="K106" s="562"/>
      <c r="L106" s="562"/>
      <c r="M106" s="562"/>
      <c r="N106" s="562"/>
      <c r="O106" s="562"/>
      <c r="P106" s="562"/>
      <c r="Q106" s="562"/>
      <c r="R106" s="562"/>
      <c r="S106" s="562"/>
      <c r="T106" s="562"/>
      <c r="U106" s="562"/>
      <c r="V106" s="562"/>
      <c r="W106" s="562"/>
      <c r="X106" s="562"/>
      <c r="Y106" s="562"/>
      <c r="Z106" s="562"/>
      <c r="AA106" s="591"/>
      <c r="AB106" s="591"/>
      <c r="AC106" s="591"/>
      <c r="AD106" s="556"/>
      <c r="AE106" s="556"/>
      <c r="AF106" s="521"/>
      <c r="AG106" s="521"/>
      <c r="AH106" s="521"/>
      <c r="AI106" s="521"/>
      <c r="AJ106" s="521"/>
      <c r="AK106" s="521"/>
      <c r="AL106" s="556"/>
      <c r="AM106" s="556"/>
      <c r="AN106" s="556"/>
      <c r="AO106" s="556"/>
      <c r="AP106" s="521"/>
      <c r="AQ106" s="521"/>
      <c r="AR106" s="521"/>
      <c r="AS106" s="561"/>
      <c r="AT106" s="521"/>
      <c r="AU106" s="521"/>
      <c r="AV106" s="521"/>
      <c r="AW106" s="521"/>
      <c r="AX106" s="521"/>
      <c r="AY106" s="521"/>
      <c r="AZ106" s="521"/>
      <c r="BA106" s="521"/>
      <c r="BB106" s="521"/>
      <c r="BC106" s="521"/>
      <c r="BD106" s="521"/>
      <c r="BE106" s="521"/>
      <c r="BF106" s="521"/>
      <c r="BG106" s="521"/>
      <c r="BH106" s="521"/>
      <c r="BI106" s="521"/>
      <c r="BJ106" s="521"/>
      <c r="BK106" s="521"/>
      <c r="BL106" s="521"/>
      <c r="BM106" s="521"/>
      <c r="BN106" s="521"/>
      <c r="BO106" s="521"/>
      <c r="BP106" s="521"/>
      <c r="BQ106" s="521"/>
      <c r="BR106" s="521"/>
      <c r="BS106" s="521"/>
      <c r="BT106" s="521"/>
    </row>
    <row r="107" spans="4:72" x14ac:dyDescent="0.25">
      <c r="D107" s="521"/>
      <c r="E107" s="562"/>
      <c r="F107" s="562"/>
      <c r="G107" s="643"/>
      <c r="H107" s="562"/>
      <c r="I107" s="562"/>
      <c r="J107" s="562"/>
      <c r="K107" s="562"/>
      <c r="L107" s="562"/>
      <c r="M107" s="562"/>
      <c r="N107" s="562"/>
      <c r="O107" s="562"/>
      <c r="P107" s="562"/>
      <c r="Q107" s="562"/>
      <c r="R107" s="562"/>
      <c r="S107" s="562"/>
      <c r="T107" s="562"/>
      <c r="U107" s="562"/>
      <c r="V107" s="562"/>
      <c r="W107" s="562"/>
      <c r="X107" s="562"/>
      <c r="Y107" s="562"/>
      <c r="Z107" s="562"/>
      <c r="AA107" s="591"/>
      <c r="AB107" s="591"/>
      <c r="AC107" s="591"/>
      <c r="AD107" s="556"/>
      <c r="AE107" s="556"/>
      <c r="AF107" s="521"/>
      <c r="AG107" s="521"/>
      <c r="AH107" s="521"/>
      <c r="AI107" s="521"/>
      <c r="AJ107" s="521"/>
      <c r="AK107" s="521"/>
      <c r="AL107" s="556"/>
      <c r="AM107" s="556"/>
      <c r="AN107" s="556"/>
      <c r="AO107" s="556"/>
      <c r="AP107" s="521"/>
      <c r="AQ107" s="521"/>
      <c r="AR107" s="521"/>
      <c r="AS107" s="561"/>
      <c r="AT107" s="521"/>
      <c r="AU107" s="521"/>
      <c r="AV107" s="521"/>
      <c r="AW107" s="521"/>
      <c r="AX107" s="521"/>
      <c r="AY107" s="521"/>
      <c r="AZ107" s="521"/>
      <c r="BA107" s="521"/>
      <c r="BB107" s="521"/>
      <c r="BC107" s="521"/>
      <c r="BD107" s="521"/>
      <c r="BE107" s="521"/>
      <c r="BF107" s="521"/>
      <c r="BG107" s="521"/>
      <c r="BH107" s="521"/>
      <c r="BI107" s="521"/>
      <c r="BJ107" s="521"/>
      <c r="BK107" s="521"/>
      <c r="BL107" s="521"/>
      <c r="BM107" s="521"/>
      <c r="BN107" s="521"/>
      <c r="BO107" s="521"/>
      <c r="BP107" s="521"/>
      <c r="BQ107" s="521"/>
      <c r="BR107" s="521"/>
      <c r="BS107" s="521"/>
      <c r="BT107" s="521"/>
    </row>
    <row r="108" spans="4:72" x14ac:dyDescent="0.25">
      <c r="D108" s="521"/>
      <c r="E108" s="562"/>
      <c r="F108" s="562"/>
      <c r="G108" s="643"/>
      <c r="H108" s="562"/>
      <c r="I108" s="562"/>
      <c r="J108" s="562"/>
      <c r="K108" s="562"/>
      <c r="L108" s="562"/>
      <c r="M108" s="562"/>
      <c r="N108" s="562"/>
      <c r="O108" s="562"/>
      <c r="P108" s="562"/>
      <c r="Q108" s="562"/>
      <c r="R108" s="562"/>
      <c r="S108" s="562"/>
      <c r="T108" s="562"/>
      <c r="U108" s="562"/>
      <c r="V108" s="562"/>
      <c r="W108" s="562"/>
      <c r="X108" s="562"/>
      <c r="Y108" s="562"/>
      <c r="Z108" s="562"/>
      <c r="AA108" s="591"/>
      <c r="AB108" s="591"/>
      <c r="AC108" s="591"/>
      <c r="AD108" s="556"/>
      <c r="AE108" s="556"/>
      <c r="AF108" s="521"/>
      <c r="AG108" s="521"/>
      <c r="AH108" s="521"/>
      <c r="AI108" s="521"/>
      <c r="AJ108" s="521"/>
      <c r="AK108" s="521"/>
      <c r="AL108" s="556"/>
      <c r="AM108" s="556"/>
      <c r="AN108" s="556"/>
      <c r="AO108" s="556"/>
      <c r="AP108" s="521"/>
      <c r="AQ108" s="521"/>
      <c r="AR108" s="521"/>
      <c r="AS108" s="561"/>
      <c r="AT108" s="521"/>
      <c r="AU108" s="521"/>
      <c r="AV108" s="521"/>
      <c r="AW108" s="521"/>
      <c r="AX108" s="521"/>
      <c r="AY108" s="521"/>
      <c r="AZ108" s="521"/>
      <c r="BA108" s="521"/>
      <c r="BB108" s="521"/>
      <c r="BC108" s="521"/>
      <c r="BD108" s="521"/>
      <c r="BE108" s="521"/>
      <c r="BF108" s="521"/>
      <c r="BG108" s="521"/>
      <c r="BH108" s="521"/>
      <c r="BI108" s="521"/>
      <c r="BJ108" s="521"/>
      <c r="BK108" s="521"/>
      <c r="BL108" s="521"/>
      <c r="BM108" s="521"/>
      <c r="BN108" s="521"/>
      <c r="BO108" s="521"/>
      <c r="BP108" s="521"/>
      <c r="BQ108" s="521"/>
      <c r="BR108" s="521"/>
      <c r="BS108" s="521"/>
      <c r="BT108" s="521"/>
    </row>
    <row r="109" spans="4:72" x14ac:dyDescent="0.25">
      <c r="D109" s="521"/>
      <c r="E109" s="562"/>
      <c r="F109" s="562"/>
      <c r="G109" s="643"/>
      <c r="H109" s="562"/>
      <c r="I109" s="562"/>
      <c r="J109" s="562"/>
      <c r="K109" s="562"/>
      <c r="L109" s="562"/>
      <c r="M109" s="562"/>
      <c r="N109" s="562"/>
      <c r="O109" s="562"/>
      <c r="P109" s="562"/>
      <c r="Q109" s="562"/>
      <c r="R109" s="562"/>
      <c r="S109" s="562"/>
      <c r="T109" s="562"/>
      <c r="U109" s="562"/>
      <c r="V109" s="562"/>
      <c r="W109" s="562"/>
      <c r="X109" s="562"/>
      <c r="Y109" s="562"/>
      <c r="Z109" s="562"/>
      <c r="AA109" s="591"/>
      <c r="AB109" s="591"/>
      <c r="AC109" s="591"/>
      <c r="AD109" s="556"/>
      <c r="AE109" s="556"/>
      <c r="AF109" s="521"/>
      <c r="AG109" s="521"/>
      <c r="AH109" s="521"/>
      <c r="AI109" s="521"/>
      <c r="AJ109" s="521"/>
      <c r="AK109" s="521"/>
      <c r="AL109" s="556"/>
      <c r="AM109" s="556"/>
      <c r="AN109" s="556"/>
      <c r="AO109" s="556"/>
      <c r="AP109" s="521"/>
      <c r="AQ109" s="521"/>
      <c r="AR109" s="521"/>
      <c r="AS109" s="561"/>
      <c r="AT109" s="521"/>
      <c r="AU109" s="521"/>
      <c r="AV109" s="521"/>
      <c r="AW109" s="521"/>
      <c r="AX109" s="521"/>
      <c r="AY109" s="521"/>
      <c r="AZ109" s="521"/>
      <c r="BA109" s="521"/>
      <c r="BB109" s="521"/>
      <c r="BC109" s="521"/>
      <c r="BD109" s="521"/>
      <c r="BE109" s="521"/>
      <c r="BF109" s="521"/>
      <c r="BG109" s="521"/>
      <c r="BH109" s="521"/>
      <c r="BI109" s="521"/>
      <c r="BJ109" s="521"/>
      <c r="BK109" s="521"/>
      <c r="BL109" s="521"/>
      <c r="BM109" s="521"/>
      <c r="BN109" s="521"/>
      <c r="BO109" s="521"/>
      <c r="BP109" s="521"/>
      <c r="BQ109" s="521"/>
      <c r="BR109" s="521"/>
      <c r="BS109" s="521"/>
      <c r="BT109" s="521"/>
    </row>
    <row r="110" spans="4:72" x14ac:dyDescent="0.25">
      <c r="D110" s="521"/>
      <c r="E110" s="562"/>
      <c r="F110" s="562"/>
      <c r="G110" s="643"/>
      <c r="H110" s="562"/>
      <c r="I110" s="562"/>
      <c r="J110" s="562"/>
      <c r="K110" s="562"/>
      <c r="L110" s="562"/>
      <c r="M110" s="562"/>
      <c r="N110" s="562"/>
      <c r="O110" s="562"/>
      <c r="P110" s="562"/>
      <c r="Q110" s="562"/>
      <c r="R110" s="562"/>
      <c r="S110" s="562"/>
      <c r="T110" s="562"/>
      <c r="U110" s="562"/>
      <c r="V110" s="562"/>
      <c r="W110" s="562"/>
      <c r="X110" s="562"/>
      <c r="Y110" s="562"/>
      <c r="Z110" s="562"/>
      <c r="AA110" s="591"/>
      <c r="AB110" s="591"/>
      <c r="AC110" s="591"/>
      <c r="AD110" s="556"/>
      <c r="AE110" s="556"/>
      <c r="AF110" s="521"/>
      <c r="AG110" s="521"/>
      <c r="AH110" s="521"/>
      <c r="AI110" s="521"/>
      <c r="AJ110" s="521"/>
      <c r="AK110" s="521"/>
      <c r="AL110" s="556"/>
      <c r="AM110" s="556"/>
      <c r="AN110" s="556"/>
      <c r="AO110" s="556"/>
      <c r="AP110" s="521"/>
      <c r="AQ110" s="521"/>
      <c r="AR110" s="521"/>
      <c r="AS110" s="561"/>
      <c r="AT110" s="521"/>
      <c r="AU110" s="521"/>
      <c r="AV110" s="521"/>
      <c r="AW110" s="521"/>
      <c r="AX110" s="521"/>
      <c r="AY110" s="521"/>
      <c r="AZ110" s="521"/>
      <c r="BA110" s="521"/>
      <c r="BB110" s="521"/>
      <c r="BC110" s="521"/>
      <c r="BD110" s="521"/>
      <c r="BE110" s="521"/>
      <c r="BF110" s="521"/>
      <c r="BG110" s="521"/>
      <c r="BH110" s="521"/>
      <c r="BI110" s="521"/>
      <c r="BJ110" s="521"/>
      <c r="BK110" s="521"/>
      <c r="BL110" s="521"/>
      <c r="BM110" s="521"/>
      <c r="BN110" s="521"/>
      <c r="BO110" s="521"/>
      <c r="BP110" s="521"/>
      <c r="BQ110" s="521"/>
      <c r="BR110" s="521"/>
      <c r="BS110" s="521"/>
      <c r="BT110" s="521"/>
    </row>
    <row r="111" spans="4:72" x14ac:dyDescent="0.25">
      <c r="D111" s="521"/>
      <c r="E111" s="562"/>
      <c r="F111" s="562"/>
      <c r="G111" s="643"/>
      <c r="H111" s="562"/>
      <c r="I111" s="562"/>
      <c r="J111" s="562"/>
      <c r="K111" s="562"/>
      <c r="L111" s="562"/>
      <c r="M111" s="562"/>
      <c r="N111" s="562"/>
      <c r="O111" s="562"/>
      <c r="P111" s="562"/>
      <c r="Q111" s="562"/>
      <c r="R111" s="562"/>
      <c r="S111" s="562"/>
      <c r="T111" s="562"/>
      <c r="U111" s="562"/>
      <c r="V111" s="562"/>
      <c r="W111" s="562"/>
      <c r="X111" s="562"/>
      <c r="Y111" s="562"/>
      <c r="Z111" s="562"/>
      <c r="AA111" s="591"/>
      <c r="AB111" s="591"/>
      <c r="AC111" s="591"/>
      <c r="AD111" s="556"/>
      <c r="AE111" s="556"/>
      <c r="AF111" s="521"/>
      <c r="AG111" s="521"/>
      <c r="AH111" s="521"/>
      <c r="AI111" s="521"/>
      <c r="AJ111" s="521"/>
      <c r="AK111" s="521"/>
      <c r="AL111" s="556"/>
      <c r="AM111" s="556"/>
      <c r="AN111" s="556"/>
      <c r="AO111" s="556"/>
      <c r="AP111" s="521"/>
      <c r="AQ111" s="521"/>
      <c r="AR111" s="521"/>
      <c r="AS111" s="561"/>
      <c r="AT111" s="521"/>
      <c r="AU111" s="521"/>
      <c r="AV111" s="521"/>
      <c r="AW111" s="521"/>
      <c r="AX111" s="521"/>
      <c r="AY111" s="521"/>
      <c r="AZ111" s="521"/>
      <c r="BA111" s="521"/>
      <c r="BB111" s="521"/>
      <c r="BC111" s="521"/>
      <c r="BD111" s="521"/>
      <c r="BE111" s="521"/>
      <c r="BF111" s="521"/>
      <c r="BG111" s="521"/>
      <c r="BH111" s="521"/>
      <c r="BI111" s="521"/>
      <c r="BJ111" s="521"/>
      <c r="BK111" s="521"/>
      <c r="BL111" s="521"/>
      <c r="BM111" s="521"/>
      <c r="BN111" s="521"/>
      <c r="BO111" s="521"/>
      <c r="BP111" s="521"/>
      <c r="BQ111" s="521"/>
      <c r="BR111" s="521"/>
      <c r="BS111" s="521"/>
      <c r="BT111" s="521"/>
    </row>
    <row r="112" spans="4:72" x14ac:dyDescent="0.25">
      <c r="D112" s="521"/>
      <c r="E112" s="562"/>
      <c r="F112" s="562"/>
      <c r="G112" s="643"/>
      <c r="H112" s="562"/>
      <c r="I112" s="562"/>
      <c r="J112" s="562"/>
      <c r="K112" s="562"/>
      <c r="L112" s="562"/>
      <c r="M112" s="562"/>
      <c r="N112" s="562"/>
      <c r="O112" s="562"/>
      <c r="P112" s="562"/>
      <c r="Q112" s="562"/>
      <c r="R112" s="562"/>
      <c r="S112" s="562"/>
      <c r="T112" s="562"/>
      <c r="U112" s="562"/>
      <c r="V112" s="562"/>
      <c r="W112" s="562"/>
      <c r="X112" s="562"/>
      <c r="Y112" s="562"/>
      <c r="Z112" s="562"/>
      <c r="AA112" s="591"/>
      <c r="AB112" s="591"/>
      <c r="AC112" s="591"/>
      <c r="AD112" s="556"/>
      <c r="AE112" s="556"/>
      <c r="AF112" s="521"/>
      <c r="AG112" s="521"/>
      <c r="AH112" s="521"/>
      <c r="AI112" s="521"/>
      <c r="AJ112" s="521"/>
      <c r="AK112" s="521"/>
      <c r="AL112" s="556"/>
      <c r="AM112" s="556"/>
      <c r="AN112" s="556"/>
      <c r="AO112" s="556"/>
      <c r="AP112" s="521"/>
      <c r="AQ112" s="521"/>
      <c r="AR112" s="521"/>
      <c r="AS112" s="561"/>
      <c r="AT112" s="521"/>
      <c r="AU112" s="521"/>
      <c r="AV112" s="521"/>
      <c r="AW112" s="521"/>
      <c r="AX112" s="521"/>
      <c r="AY112" s="521"/>
      <c r="AZ112" s="521"/>
      <c r="BA112" s="521"/>
      <c r="BB112" s="521"/>
      <c r="BC112" s="521"/>
      <c r="BD112" s="521"/>
      <c r="BE112" s="521"/>
      <c r="BF112" s="521"/>
      <c r="BG112" s="521"/>
      <c r="BH112" s="521"/>
      <c r="BI112" s="521"/>
      <c r="BJ112" s="521"/>
      <c r="BK112" s="521"/>
      <c r="BL112" s="521"/>
      <c r="BM112" s="521"/>
      <c r="BN112" s="521"/>
      <c r="BO112" s="521"/>
      <c r="BP112" s="521"/>
      <c r="BQ112" s="521"/>
      <c r="BR112" s="521"/>
      <c r="BS112" s="521"/>
      <c r="BT112" s="521"/>
    </row>
    <row r="113" spans="4:72" x14ac:dyDescent="0.25">
      <c r="D113" s="521"/>
      <c r="E113" s="562"/>
      <c r="F113" s="562"/>
      <c r="G113" s="643"/>
      <c r="H113" s="562"/>
      <c r="I113" s="562"/>
      <c r="J113" s="562"/>
      <c r="K113" s="562"/>
      <c r="L113" s="562"/>
      <c r="M113" s="562"/>
      <c r="N113" s="562"/>
      <c r="O113" s="562"/>
      <c r="P113" s="562"/>
      <c r="Q113" s="562"/>
      <c r="R113" s="562"/>
      <c r="S113" s="562"/>
      <c r="T113" s="562"/>
      <c r="U113" s="562"/>
      <c r="V113" s="562"/>
      <c r="W113" s="562"/>
      <c r="X113" s="562"/>
      <c r="Y113" s="562"/>
      <c r="Z113" s="562"/>
      <c r="AA113" s="591"/>
      <c r="AB113" s="591"/>
      <c r="AC113" s="591"/>
      <c r="AD113" s="556"/>
      <c r="AE113" s="556"/>
      <c r="AF113" s="521"/>
      <c r="AG113" s="521"/>
      <c r="AH113" s="521"/>
      <c r="AI113" s="521"/>
      <c r="AJ113" s="521"/>
      <c r="AK113" s="521"/>
      <c r="AL113" s="556"/>
      <c r="AM113" s="556"/>
      <c r="AN113" s="556"/>
      <c r="AO113" s="556"/>
      <c r="AP113" s="521"/>
      <c r="AQ113" s="521"/>
      <c r="AR113" s="521"/>
      <c r="AS113" s="561"/>
      <c r="AT113" s="521"/>
      <c r="AU113" s="521"/>
      <c r="AV113" s="521"/>
      <c r="AW113" s="521"/>
      <c r="AX113" s="521"/>
      <c r="AY113" s="521"/>
      <c r="AZ113" s="521"/>
      <c r="BA113" s="521"/>
      <c r="BB113" s="521"/>
      <c r="BC113" s="521"/>
      <c r="BD113" s="521"/>
      <c r="BE113" s="521"/>
      <c r="BF113" s="521"/>
      <c r="BG113" s="521"/>
      <c r="BH113" s="521"/>
      <c r="BI113" s="521"/>
      <c r="BJ113" s="521"/>
      <c r="BK113" s="521"/>
      <c r="BL113" s="521"/>
      <c r="BM113" s="521"/>
      <c r="BN113" s="521"/>
      <c r="BO113" s="521"/>
      <c r="BP113" s="521"/>
      <c r="BQ113" s="521"/>
      <c r="BR113" s="521"/>
      <c r="BS113" s="521"/>
      <c r="BT113" s="521"/>
    </row>
    <row r="114" spans="4:72" x14ac:dyDescent="0.25">
      <c r="D114" s="521"/>
      <c r="E114" s="562"/>
      <c r="F114" s="562"/>
      <c r="G114" s="643"/>
      <c r="H114" s="562"/>
      <c r="I114" s="562"/>
      <c r="J114" s="562"/>
      <c r="K114" s="562"/>
      <c r="L114" s="562"/>
      <c r="M114" s="562"/>
      <c r="N114" s="562"/>
      <c r="O114" s="562"/>
      <c r="P114" s="562"/>
      <c r="Q114" s="562"/>
      <c r="R114" s="562"/>
      <c r="S114" s="562"/>
      <c r="T114" s="562"/>
      <c r="U114" s="562"/>
      <c r="V114" s="562"/>
      <c r="W114" s="562"/>
      <c r="X114" s="562"/>
      <c r="Y114" s="562"/>
      <c r="Z114" s="562"/>
      <c r="AA114" s="591"/>
      <c r="AB114" s="591"/>
      <c r="AC114" s="591"/>
      <c r="AD114" s="556"/>
      <c r="AE114" s="556"/>
      <c r="AF114" s="521"/>
      <c r="AG114" s="521"/>
      <c r="AH114" s="521"/>
      <c r="AI114" s="521"/>
      <c r="AJ114" s="521"/>
      <c r="AK114" s="521"/>
      <c r="AL114" s="556"/>
      <c r="AM114" s="556"/>
      <c r="AN114" s="556"/>
      <c r="AO114" s="556"/>
      <c r="AP114" s="521"/>
      <c r="AQ114" s="521"/>
      <c r="AR114" s="521"/>
      <c r="AS114" s="561"/>
      <c r="AT114" s="521"/>
      <c r="AU114" s="521"/>
      <c r="AV114" s="521"/>
      <c r="AW114" s="521"/>
      <c r="AX114" s="521"/>
      <c r="AY114" s="521"/>
      <c r="AZ114" s="521"/>
      <c r="BA114" s="521"/>
      <c r="BB114" s="521"/>
      <c r="BC114" s="521"/>
      <c r="BD114" s="521"/>
      <c r="BE114" s="521"/>
      <c r="BF114" s="521"/>
      <c r="BG114" s="521"/>
      <c r="BH114" s="521"/>
      <c r="BI114" s="521"/>
      <c r="BJ114" s="521"/>
      <c r="BK114" s="521"/>
      <c r="BL114" s="521"/>
      <c r="BM114" s="521"/>
      <c r="BN114" s="521"/>
      <c r="BO114" s="521"/>
      <c r="BP114" s="521"/>
      <c r="BQ114" s="521"/>
      <c r="BR114" s="521"/>
      <c r="BS114" s="521"/>
      <c r="BT114" s="521"/>
    </row>
    <row r="115" spans="4:72" x14ac:dyDescent="0.25">
      <c r="D115" s="521"/>
      <c r="E115" s="562"/>
      <c r="F115" s="562"/>
      <c r="G115" s="643"/>
      <c r="H115" s="562"/>
      <c r="I115" s="562"/>
      <c r="J115" s="562"/>
      <c r="K115" s="562"/>
      <c r="L115" s="562"/>
      <c r="M115" s="562"/>
      <c r="N115" s="562"/>
      <c r="O115" s="562"/>
      <c r="P115" s="562"/>
      <c r="Q115" s="562"/>
      <c r="R115" s="562"/>
      <c r="S115" s="562"/>
      <c r="T115" s="562"/>
      <c r="U115" s="562"/>
      <c r="V115" s="562"/>
      <c r="W115" s="562"/>
      <c r="X115" s="562"/>
      <c r="Y115" s="562"/>
      <c r="Z115" s="562"/>
      <c r="AA115" s="591"/>
      <c r="AB115" s="591"/>
      <c r="AC115" s="591"/>
      <c r="AD115" s="556"/>
      <c r="AE115" s="556"/>
      <c r="AF115" s="521"/>
      <c r="AG115" s="521"/>
      <c r="AH115" s="521"/>
      <c r="AI115" s="521"/>
      <c r="AJ115" s="521"/>
      <c r="AK115" s="521"/>
      <c r="AL115" s="556"/>
      <c r="AM115" s="556"/>
      <c r="AN115" s="556"/>
      <c r="AO115" s="556"/>
      <c r="AP115" s="521"/>
      <c r="AQ115" s="521"/>
      <c r="AR115" s="521"/>
      <c r="AS115" s="561"/>
      <c r="AT115" s="521"/>
      <c r="AU115" s="521"/>
      <c r="AV115" s="521"/>
      <c r="AW115" s="521"/>
      <c r="AX115" s="521"/>
      <c r="AY115" s="521"/>
      <c r="AZ115" s="521"/>
      <c r="BA115" s="521"/>
      <c r="BB115" s="521"/>
      <c r="BC115" s="521"/>
      <c r="BD115" s="521"/>
      <c r="BE115" s="521"/>
      <c r="BF115" s="521"/>
      <c r="BG115" s="521"/>
      <c r="BH115" s="521"/>
      <c r="BI115" s="521"/>
      <c r="BJ115" s="521"/>
      <c r="BK115" s="521"/>
      <c r="BL115" s="521"/>
      <c r="BM115" s="521"/>
      <c r="BN115" s="521"/>
      <c r="BO115" s="521"/>
      <c r="BP115" s="521"/>
      <c r="BQ115" s="521"/>
      <c r="BR115" s="521"/>
      <c r="BS115" s="521"/>
      <c r="BT115" s="521"/>
    </row>
    <row r="116" spans="4:72" x14ac:dyDescent="0.25">
      <c r="D116" s="521"/>
      <c r="E116" s="562"/>
      <c r="F116" s="562"/>
      <c r="G116" s="643"/>
      <c r="H116" s="562"/>
      <c r="I116" s="562"/>
      <c r="J116" s="562"/>
      <c r="K116" s="562"/>
      <c r="L116" s="562"/>
      <c r="M116" s="562"/>
      <c r="N116" s="562"/>
      <c r="O116" s="562"/>
      <c r="P116" s="562"/>
      <c r="Q116" s="562"/>
      <c r="R116" s="562"/>
      <c r="S116" s="562"/>
      <c r="T116" s="562"/>
      <c r="U116" s="562"/>
      <c r="V116" s="562"/>
      <c r="W116" s="562"/>
      <c r="X116" s="562"/>
      <c r="Y116" s="562"/>
      <c r="Z116" s="562"/>
      <c r="AA116" s="591"/>
      <c r="AB116" s="591"/>
      <c r="AC116" s="591"/>
      <c r="AD116" s="556"/>
      <c r="AE116" s="556"/>
      <c r="AF116" s="521"/>
      <c r="AG116" s="521"/>
      <c r="AH116" s="521"/>
      <c r="AI116" s="521"/>
      <c r="AJ116" s="521"/>
      <c r="AK116" s="521"/>
      <c r="AL116" s="556"/>
      <c r="AM116" s="556"/>
      <c r="AN116" s="556"/>
      <c r="AO116" s="556"/>
      <c r="AP116" s="521"/>
      <c r="AQ116" s="521"/>
      <c r="AR116" s="521"/>
      <c r="AS116" s="561"/>
      <c r="AT116" s="521"/>
      <c r="AU116" s="521"/>
      <c r="AV116" s="521"/>
      <c r="AW116" s="521"/>
      <c r="AX116" s="521"/>
      <c r="AY116" s="521"/>
      <c r="AZ116" s="521"/>
      <c r="BA116" s="521"/>
      <c r="BB116" s="521"/>
      <c r="BC116" s="521"/>
      <c r="BD116" s="521"/>
      <c r="BE116" s="521"/>
      <c r="BF116" s="521"/>
      <c r="BG116" s="521"/>
      <c r="BH116" s="521"/>
      <c r="BI116" s="521"/>
      <c r="BJ116" s="521"/>
      <c r="BK116" s="521"/>
      <c r="BL116" s="521"/>
      <c r="BM116" s="521"/>
      <c r="BN116" s="521"/>
      <c r="BO116" s="521"/>
      <c r="BP116" s="521"/>
      <c r="BQ116" s="521"/>
      <c r="BR116" s="521"/>
      <c r="BS116" s="521"/>
      <c r="BT116" s="521"/>
    </row>
    <row r="117" spans="4:72" x14ac:dyDescent="0.25">
      <c r="D117" s="521"/>
      <c r="E117" s="562"/>
      <c r="F117" s="562"/>
      <c r="G117" s="643"/>
      <c r="H117" s="562"/>
      <c r="I117" s="562"/>
      <c r="J117" s="562"/>
      <c r="K117" s="562"/>
      <c r="L117" s="562"/>
      <c r="M117" s="562"/>
      <c r="N117" s="562"/>
      <c r="O117" s="562"/>
      <c r="P117" s="562"/>
      <c r="Q117" s="562"/>
      <c r="R117" s="562"/>
      <c r="S117" s="562"/>
      <c r="T117" s="562"/>
      <c r="U117" s="562"/>
      <c r="V117" s="562"/>
      <c r="W117" s="562"/>
      <c r="X117" s="562"/>
      <c r="Y117" s="562"/>
      <c r="Z117" s="562"/>
      <c r="AA117" s="591"/>
      <c r="AB117" s="591"/>
      <c r="AC117" s="591"/>
      <c r="AD117" s="556"/>
      <c r="AE117" s="556"/>
      <c r="AF117" s="521"/>
      <c r="AG117" s="521"/>
      <c r="AH117" s="521"/>
      <c r="AI117" s="521"/>
      <c r="AJ117" s="521"/>
      <c r="AK117" s="521"/>
      <c r="AL117" s="556"/>
      <c r="AM117" s="556"/>
      <c r="AN117" s="556"/>
      <c r="AO117" s="556"/>
      <c r="AP117" s="521"/>
      <c r="AQ117" s="521"/>
      <c r="AR117" s="521"/>
      <c r="AS117" s="561"/>
      <c r="AT117" s="521"/>
      <c r="AU117" s="521"/>
      <c r="AV117" s="521"/>
      <c r="AW117" s="521"/>
      <c r="AX117" s="521"/>
      <c r="AY117" s="521"/>
      <c r="AZ117" s="521"/>
      <c r="BA117" s="521"/>
      <c r="BB117" s="521"/>
      <c r="BC117" s="521"/>
      <c r="BD117" s="521"/>
      <c r="BE117" s="521"/>
      <c r="BF117" s="521"/>
      <c r="BG117" s="521"/>
      <c r="BH117" s="521"/>
      <c r="BI117" s="521"/>
      <c r="BJ117" s="521"/>
      <c r="BK117" s="521"/>
      <c r="BL117" s="521"/>
      <c r="BM117" s="521"/>
      <c r="BN117" s="521"/>
      <c r="BO117" s="521"/>
      <c r="BP117" s="521"/>
      <c r="BQ117" s="521"/>
      <c r="BR117" s="521"/>
      <c r="BS117" s="521"/>
      <c r="BT117" s="521"/>
    </row>
    <row r="118" spans="4:72" x14ac:dyDescent="0.25">
      <c r="D118" s="521"/>
      <c r="E118" s="562"/>
      <c r="F118" s="562"/>
      <c r="G118" s="643"/>
      <c r="H118" s="562"/>
      <c r="I118" s="562"/>
      <c r="J118" s="562"/>
      <c r="K118" s="562"/>
      <c r="L118" s="562"/>
      <c r="M118" s="562"/>
      <c r="N118" s="562"/>
      <c r="O118" s="562"/>
      <c r="P118" s="562"/>
      <c r="Q118" s="562"/>
      <c r="R118" s="562"/>
      <c r="S118" s="562"/>
      <c r="T118" s="562"/>
      <c r="U118" s="562"/>
      <c r="V118" s="562"/>
      <c r="W118" s="562"/>
      <c r="X118" s="562"/>
      <c r="Y118" s="562"/>
      <c r="Z118" s="562"/>
      <c r="AA118" s="591"/>
      <c r="AB118" s="591"/>
      <c r="AC118" s="591"/>
      <c r="AD118" s="556"/>
      <c r="AE118" s="556"/>
      <c r="AF118" s="521"/>
      <c r="AG118" s="521"/>
      <c r="AH118" s="521"/>
      <c r="AI118" s="521"/>
      <c r="AJ118" s="521"/>
      <c r="AK118" s="521"/>
      <c r="AL118" s="556"/>
      <c r="AM118" s="556"/>
      <c r="AN118" s="556"/>
      <c r="AO118" s="556"/>
      <c r="AP118" s="521"/>
      <c r="AQ118" s="521"/>
      <c r="AR118" s="521"/>
      <c r="AS118" s="561"/>
      <c r="AT118" s="521"/>
      <c r="AU118" s="521"/>
      <c r="AV118" s="521"/>
      <c r="AW118" s="521"/>
      <c r="AX118" s="521"/>
      <c r="AY118" s="521"/>
      <c r="AZ118" s="521"/>
      <c r="BA118" s="521"/>
      <c r="BB118" s="521"/>
      <c r="BC118" s="521"/>
      <c r="BD118" s="521"/>
      <c r="BE118" s="521"/>
      <c r="BF118" s="521"/>
      <c r="BG118" s="521"/>
      <c r="BH118" s="521"/>
      <c r="BI118" s="521"/>
      <c r="BJ118" s="521"/>
      <c r="BK118" s="521"/>
      <c r="BL118" s="521"/>
      <c r="BM118" s="521"/>
      <c r="BN118" s="521"/>
      <c r="BO118" s="521"/>
      <c r="BP118" s="521"/>
      <c r="BQ118" s="521"/>
      <c r="BR118" s="521"/>
      <c r="BS118" s="521"/>
      <c r="BT118" s="521"/>
    </row>
    <row r="119" spans="4:72" x14ac:dyDescent="0.25">
      <c r="D119" s="521"/>
      <c r="E119" s="562"/>
      <c r="F119" s="562"/>
      <c r="G119" s="643"/>
      <c r="H119" s="562"/>
      <c r="I119" s="562"/>
      <c r="J119" s="562"/>
      <c r="K119" s="562"/>
      <c r="L119" s="562"/>
      <c r="M119" s="562"/>
      <c r="N119" s="562"/>
      <c r="O119" s="562"/>
      <c r="P119" s="562"/>
      <c r="Q119" s="562"/>
      <c r="R119" s="562"/>
      <c r="S119" s="562"/>
      <c r="T119" s="562"/>
      <c r="U119" s="562"/>
      <c r="V119" s="562"/>
      <c r="W119" s="562"/>
      <c r="X119" s="562"/>
      <c r="Y119" s="562"/>
      <c r="Z119" s="562"/>
      <c r="AA119" s="591"/>
      <c r="AB119" s="591"/>
      <c r="AC119" s="591"/>
      <c r="AD119" s="556"/>
      <c r="AE119" s="556"/>
      <c r="AF119" s="521"/>
      <c r="AG119" s="521"/>
      <c r="AH119" s="521"/>
      <c r="AI119" s="521"/>
      <c r="AJ119" s="521"/>
      <c r="AK119" s="521"/>
      <c r="AL119" s="556"/>
      <c r="AM119" s="556"/>
      <c r="AN119" s="556"/>
      <c r="AO119" s="556"/>
      <c r="AP119" s="521"/>
      <c r="AQ119" s="521"/>
      <c r="AR119" s="521"/>
      <c r="AS119" s="561"/>
      <c r="AT119" s="521"/>
      <c r="AU119" s="521"/>
      <c r="AV119" s="521"/>
      <c r="AW119" s="521"/>
      <c r="AX119" s="521"/>
      <c r="AY119" s="521"/>
      <c r="AZ119" s="521"/>
      <c r="BA119" s="521"/>
      <c r="BB119" s="521"/>
      <c r="BC119" s="521"/>
      <c r="BD119" s="521"/>
      <c r="BE119" s="521"/>
      <c r="BF119" s="521"/>
      <c r="BG119" s="521"/>
      <c r="BH119" s="521"/>
      <c r="BI119" s="521"/>
      <c r="BJ119" s="521"/>
      <c r="BK119" s="521"/>
      <c r="BL119" s="521"/>
      <c r="BM119" s="521"/>
      <c r="BN119" s="521"/>
      <c r="BO119" s="521"/>
      <c r="BP119" s="521"/>
      <c r="BQ119" s="521"/>
      <c r="BR119" s="521"/>
      <c r="BS119" s="521"/>
      <c r="BT119" s="521"/>
    </row>
    <row r="120" spans="4:72" x14ac:dyDescent="0.25">
      <c r="D120" s="521"/>
      <c r="E120" s="562"/>
      <c r="F120" s="562"/>
      <c r="G120" s="643"/>
      <c r="H120" s="562"/>
      <c r="I120" s="562"/>
      <c r="J120" s="562"/>
      <c r="K120" s="562"/>
      <c r="L120" s="562"/>
      <c r="M120" s="562"/>
      <c r="N120" s="562"/>
      <c r="O120" s="562"/>
      <c r="P120" s="562"/>
      <c r="Q120" s="562"/>
      <c r="R120" s="562"/>
      <c r="S120" s="562"/>
      <c r="T120" s="562"/>
      <c r="U120" s="562"/>
      <c r="V120" s="562"/>
      <c r="W120" s="562"/>
      <c r="X120" s="562"/>
      <c r="Y120" s="562"/>
      <c r="Z120" s="562"/>
      <c r="AA120" s="591"/>
      <c r="AB120" s="591"/>
      <c r="AC120" s="591"/>
      <c r="AD120" s="556"/>
      <c r="AE120" s="556"/>
      <c r="AF120" s="521"/>
      <c r="AG120" s="521"/>
      <c r="AH120" s="521"/>
      <c r="AI120" s="521"/>
      <c r="AJ120" s="521"/>
      <c r="AK120" s="521"/>
      <c r="AL120" s="556"/>
      <c r="AM120" s="556"/>
      <c r="AN120" s="556"/>
      <c r="AO120" s="556"/>
      <c r="AP120" s="521"/>
      <c r="AQ120" s="521"/>
      <c r="AR120" s="521"/>
      <c r="AS120" s="561"/>
      <c r="AT120" s="521"/>
      <c r="AU120" s="521"/>
      <c r="AV120" s="521"/>
      <c r="AW120" s="521"/>
      <c r="AX120" s="521"/>
      <c r="AY120" s="521"/>
      <c r="AZ120" s="521"/>
      <c r="BA120" s="521"/>
      <c r="BB120" s="521"/>
      <c r="BC120" s="521"/>
      <c r="BD120" s="521"/>
      <c r="BE120" s="521"/>
      <c r="BF120" s="521"/>
      <c r="BG120" s="521"/>
      <c r="BH120" s="521"/>
      <c r="BI120" s="521"/>
      <c r="BJ120" s="521"/>
      <c r="BK120" s="521"/>
      <c r="BL120" s="521"/>
      <c r="BM120" s="521"/>
      <c r="BN120" s="521"/>
      <c r="BO120" s="521"/>
      <c r="BP120" s="521"/>
      <c r="BQ120" s="521"/>
      <c r="BR120" s="521"/>
      <c r="BS120" s="521"/>
      <c r="BT120" s="521"/>
    </row>
    <row r="121" spans="4:72" x14ac:dyDescent="0.25">
      <c r="D121" s="521"/>
      <c r="E121" s="562"/>
      <c r="F121" s="562"/>
      <c r="G121" s="643"/>
      <c r="H121" s="562"/>
      <c r="I121" s="562"/>
      <c r="J121" s="562"/>
      <c r="K121" s="562"/>
      <c r="L121" s="562"/>
      <c r="M121" s="562"/>
      <c r="N121" s="562"/>
      <c r="O121" s="562"/>
      <c r="P121" s="562"/>
      <c r="Q121" s="562"/>
      <c r="R121" s="562"/>
      <c r="S121" s="562"/>
      <c r="T121" s="562"/>
      <c r="U121" s="562"/>
      <c r="V121" s="562"/>
      <c r="W121" s="562"/>
      <c r="X121" s="562"/>
      <c r="Y121" s="562"/>
      <c r="Z121" s="562"/>
      <c r="AA121" s="591"/>
      <c r="AB121" s="591"/>
      <c r="AC121" s="591"/>
      <c r="AD121" s="556"/>
      <c r="AE121" s="556"/>
      <c r="AF121" s="521"/>
      <c r="AG121" s="521"/>
      <c r="AH121" s="521"/>
      <c r="AI121" s="521"/>
      <c r="AJ121" s="521"/>
      <c r="AK121" s="521"/>
      <c r="AL121" s="556"/>
      <c r="AM121" s="556"/>
      <c r="AN121" s="556"/>
      <c r="AO121" s="556"/>
      <c r="AP121" s="521"/>
      <c r="AQ121" s="521"/>
      <c r="AR121" s="521"/>
      <c r="AS121" s="561"/>
      <c r="AT121" s="521"/>
      <c r="AU121" s="521"/>
      <c r="AV121" s="521"/>
      <c r="AW121" s="521"/>
      <c r="AX121" s="521"/>
      <c r="AY121" s="521"/>
      <c r="AZ121" s="521"/>
      <c r="BA121" s="521"/>
      <c r="BB121" s="521"/>
      <c r="BC121" s="521"/>
      <c r="BD121" s="521"/>
      <c r="BE121" s="521"/>
      <c r="BF121" s="521"/>
      <c r="BG121" s="521"/>
      <c r="BH121" s="521"/>
      <c r="BI121" s="521"/>
      <c r="BJ121" s="521"/>
      <c r="BK121" s="521"/>
      <c r="BL121" s="521"/>
      <c r="BM121" s="521"/>
      <c r="BN121" s="521"/>
      <c r="BO121" s="521"/>
      <c r="BP121" s="521"/>
      <c r="BQ121" s="521"/>
      <c r="BR121" s="521"/>
      <c r="BS121" s="521"/>
      <c r="BT121" s="521"/>
    </row>
    <row r="122" spans="4:72" x14ac:dyDescent="0.25">
      <c r="D122" s="521"/>
      <c r="E122" s="562"/>
      <c r="F122" s="562"/>
      <c r="G122" s="643"/>
      <c r="H122" s="562"/>
      <c r="I122" s="562"/>
      <c r="J122" s="562"/>
      <c r="K122" s="562"/>
      <c r="L122" s="562"/>
      <c r="M122" s="562"/>
      <c r="N122" s="562"/>
      <c r="O122" s="562"/>
      <c r="P122" s="562"/>
      <c r="Q122" s="562"/>
      <c r="R122" s="562"/>
      <c r="S122" s="562"/>
      <c r="T122" s="562"/>
      <c r="U122" s="562"/>
      <c r="V122" s="562"/>
      <c r="W122" s="562"/>
      <c r="X122" s="562"/>
      <c r="Y122" s="562"/>
      <c r="Z122" s="562"/>
      <c r="AA122" s="591"/>
      <c r="AB122" s="591"/>
      <c r="AC122" s="591"/>
      <c r="AD122" s="556"/>
      <c r="AE122" s="556"/>
      <c r="AF122" s="521"/>
      <c r="AG122" s="521"/>
      <c r="AH122" s="521"/>
      <c r="AI122" s="521"/>
      <c r="AJ122" s="521"/>
      <c r="AK122" s="521"/>
      <c r="AL122" s="556"/>
      <c r="AM122" s="556"/>
      <c r="AN122" s="556"/>
      <c r="AO122" s="556"/>
      <c r="AP122" s="521"/>
      <c r="AQ122" s="521"/>
      <c r="AR122" s="521"/>
      <c r="AS122" s="561"/>
      <c r="AT122" s="521"/>
      <c r="AU122" s="521"/>
      <c r="AV122" s="521"/>
      <c r="AW122" s="521"/>
      <c r="AX122" s="521"/>
      <c r="AY122" s="521"/>
      <c r="AZ122" s="521"/>
      <c r="BA122" s="521"/>
      <c r="BB122" s="521"/>
      <c r="BC122" s="521"/>
      <c r="BD122" s="521"/>
      <c r="BE122" s="521"/>
      <c r="BF122" s="521"/>
      <c r="BG122" s="521"/>
      <c r="BH122" s="521"/>
      <c r="BI122" s="521"/>
      <c r="BJ122" s="521"/>
      <c r="BK122" s="521"/>
      <c r="BL122" s="521"/>
      <c r="BM122" s="521"/>
      <c r="BN122" s="521"/>
      <c r="BO122" s="521"/>
      <c r="BP122" s="521"/>
      <c r="BQ122" s="521"/>
      <c r="BR122" s="521"/>
      <c r="BS122" s="521"/>
      <c r="BT122" s="521"/>
    </row>
    <row r="123" spans="4:72" x14ac:dyDescent="0.25">
      <c r="D123" s="521"/>
      <c r="E123" s="562"/>
      <c r="F123" s="562"/>
      <c r="G123" s="643"/>
      <c r="H123" s="562"/>
      <c r="I123" s="562"/>
      <c r="J123" s="562"/>
      <c r="K123" s="562"/>
      <c r="L123" s="562"/>
      <c r="M123" s="562"/>
      <c r="N123" s="562"/>
      <c r="O123" s="562"/>
      <c r="P123" s="562"/>
      <c r="Q123" s="562"/>
      <c r="R123" s="562"/>
      <c r="S123" s="562"/>
      <c r="T123" s="562"/>
      <c r="U123" s="562"/>
      <c r="V123" s="562"/>
      <c r="W123" s="562"/>
      <c r="X123" s="562"/>
      <c r="Y123" s="562"/>
      <c r="Z123" s="562"/>
      <c r="AA123" s="591"/>
      <c r="AB123" s="591"/>
      <c r="AC123" s="591"/>
      <c r="AD123" s="556"/>
      <c r="AE123" s="556"/>
      <c r="AF123" s="521"/>
      <c r="AG123" s="521"/>
      <c r="AH123" s="521"/>
      <c r="AI123" s="521"/>
      <c r="AJ123" s="521"/>
      <c r="AK123" s="521"/>
      <c r="AL123" s="556"/>
      <c r="AM123" s="556"/>
      <c r="AN123" s="556"/>
      <c r="AO123" s="556"/>
      <c r="AP123" s="521"/>
      <c r="AQ123" s="521"/>
      <c r="AR123" s="521"/>
      <c r="AS123" s="561"/>
      <c r="AT123" s="521"/>
      <c r="AU123" s="521"/>
      <c r="AV123" s="521"/>
      <c r="AW123" s="521"/>
      <c r="AX123" s="521"/>
      <c r="AY123" s="521"/>
      <c r="AZ123" s="521"/>
      <c r="BA123" s="521"/>
      <c r="BB123" s="521"/>
      <c r="BC123" s="521"/>
      <c r="BD123" s="521"/>
      <c r="BE123" s="521"/>
      <c r="BF123" s="521"/>
      <c r="BG123" s="521"/>
      <c r="BH123" s="521"/>
      <c r="BI123" s="521"/>
      <c r="BJ123" s="521"/>
      <c r="BK123" s="521"/>
      <c r="BL123" s="521"/>
      <c r="BM123" s="521"/>
      <c r="BN123" s="521"/>
      <c r="BO123" s="521"/>
      <c r="BP123" s="521"/>
      <c r="BQ123" s="521"/>
      <c r="BR123" s="521"/>
      <c r="BS123" s="521"/>
      <c r="BT123" s="521"/>
    </row>
    <row r="124" spans="4:72" x14ac:dyDescent="0.25">
      <c r="D124" s="521"/>
      <c r="E124" s="562"/>
      <c r="F124" s="562"/>
      <c r="G124" s="643"/>
      <c r="H124" s="562"/>
      <c r="I124" s="562"/>
      <c r="J124" s="562"/>
      <c r="K124" s="562"/>
      <c r="L124" s="562"/>
      <c r="M124" s="562"/>
      <c r="N124" s="562"/>
      <c r="O124" s="562"/>
      <c r="P124" s="562"/>
      <c r="Q124" s="562"/>
      <c r="R124" s="562"/>
      <c r="S124" s="562"/>
      <c r="T124" s="562"/>
      <c r="U124" s="562"/>
      <c r="V124" s="562"/>
      <c r="W124" s="562"/>
      <c r="X124" s="562"/>
      <c r="Y124" s="562"/>
      <c r="Z124" s="562"/>
      <c r="AA124" s="591"/>
      <c r="AB124" s="591"/>
      <c r="AC124" s="591"/>
      <c r="AD124" s="556"/>
      <c r="AE124" s="556"/>
      <c r="AF124" s="521"/>
      <c r="AG124" s="521"/>
      <c r="AH124" s="521"/>
      <c r="AI124" s="521"/>
      <c r="AJ124" s="521"/>
      <c r="AK124" s="521"/>
      <c r="AL124" s="556"/>
      <c r="AM124" s="556"/>
      <c r="AN124" s="556"/>
      <c r="AO124" s="556"/>
      <c r="AP124" s="521"/>
      <c r="AQ124" s="521"/>
      <c r="AR124" s="521"/>
      <c r="AS124" s="561"/>
      <c r="AT124" s="521"/>
      <c r="AU124" s="521"/>
      <c r="AV124" s="521"/>
      <c r="AW124" s="521"/>
      <c r="AX124" s="521"/>
      <c r="AY124" s="521"/>
      <c r="AZ124" s="521"/>
      <c r="BA124" s="521"/>
      <c r="BB124" s="521"/>
      <c r="BC124" s="521"/>
      <c r="BD124" s="521"/>
      <c r="BE124" s="521"/>
      <c r="BF124" s="521"/>
      <c r="BG124" s="521"/>
      <c r="BH124" s="521"/>
      <c r="BI124" s="521"/>
      <c r="BJ124" s="521"/>
      <c r="BK124" s="521"/>
      <c r="BL124" s="521"/>
      <c r="BM124" s="521"/>
      <c r="BN124" s="521"/>
      <c r="BO124" s="521"/>
      <c r="BP124" s="521"/>
      <c r="BQ124" s="521"/>
      <c r="BR124" s="521"/>
      <c r="BS124" s="521"/>
      <c r="BT124" s="521"/>
    </row>
    <row r="125" spans="4:72" x14ac:dyDescent="0.25">
      <c r="D125" s="521"/>
      <c r="E125" s="562"/>
      <c r="F125" s="562"/>
      <c r="G125" s="643"/>
      <c r="H125" s="562"/>
      <c r="I125" s="562"/>
      <c r="J125" s="562"/>
      <c r="K125" s="562"/>
      <c r="L125" s="562"/>
      <c r="M125" s="562"/>
      <c r="N125" s="562"/>
      <c r="O125" s="562"/>
      <c r="P125" s="562"/>
      <c r="Q125" s="562"/>
      <c r="R125" s="562"/>
      <c r="S125" s="562"/>
      <c r="T125" s="562"/>
      <c r="U125" s="562"/>
      <c r="V125" s="562"/>
      <c r="W125" s="562"/>
      <c r="X125" s="562"/>
      <c r="Y125" s="562"/>
      <c r="Z125" s="562"/>
      <c r="AA125" s="591"/>
      <c r="AB125" s="591"/>
      <c r="AC125" s="591"/>
      <c r="AD125" s="556"/>
      <c r="AE125" s="556"/>
      <c r="AF125" s="521"/>
      <c r="AG125" s="521"/>
      <c r="AH125" s="521"/>
      <c r="AI125" s="521"/>
      <c r="AJ125" s="521"/>
      <c r="AK125" s="521"/>
      <c r="AL125" s="556"/>
      <c r="AM125" s="556"/>
      <c r="AN125" s="556"/>
      <c r="AO125" s="556"/>
      <c r="AP125" s="521"/>
      <c r="AQ125" s="521"/>
      <c r="AR125" s="521"/>
      <c r="AS125" s="561"/>
      <c r="AT125" s="521"/>
      <c r="AU125" s="521"/>
      <c r="AV125" s="521"/>
      <c r="AW125" s="521"/>
      <c r="AX125" s="521"/>
      <c r="AY125" s="521"/>
      <c r="AZ125" s="521"/>
      <c r="BA125" s="521"/>
      <c r="BB125" s="521"/>
      <c r="BC125" s="521"/>
      <c r="BD125" s="521"/>
      <c r="BE125" s="521"/>
      <c r="BF125" s="521"/>
      <c r="BG125" s="521"/>
      <c r="BH125" s="521"/>
      <c r="BI125" s="521"/>
      <c r="BJ125" s="521"/>
      <c r="BK125" s="521"/>
      <c r="BL125" s="521"/>
      <c r="BM125" s="521"/>
      <c r="BN125" s="521"/>
      <c r="BO125" s="521"/>
      <c r="BP125" s="521"/>
      <c r="BQ125" s="521"/>
      <c r="BR125" s="521"/>
      <c r="BS125" s="521"/>
      <c r="BT125" s="521"/>
    </row>
    <row r="126" spans="4:72" x14ac:dyDescent="0.25">
      <c r="D126" s="521"/>
      <c r="E126" s="562"/>
      <c r="F126" s="562"/>
      <c r="G126" s="643"/>
      <c r="H126" s="562"/>
      <c r="I126" s="562"/>
      <c r="J126" s="562"/>
      <c r="K126" s="562"/>
      <c r="L126" s="562"/>
      <c r="M126" s="562"/>
      <c r="N126" s="562"/>
      <c r="O126" s="562"/>
      <c r="P126" s="562"/>
      <c r="Q126" s="562"/>
      <c r="R126" s="562"/>
      <c r="S126" s="562"/>
      <c r="T126" s="562"/>
      <c r="U126" s="562"/>
      <c r="V126" s="562"/>
      <c r="W126" s="562"/>
      <c r="X126" s="562"/>
      <c r="Y126" s="562"/>
      <c r="Z126" s="562"/>
      <c r="AA126" s="591"/>
      <c r="AB126" s="591"/>
      <c r="AC126" s="591"/>
      <c r="AD126" s="556"/>
      <c r="AE126" s="556"/>
      <c r="AF126" s="521"/>
      <c r="AG126" s="521"/>
      <c r="AH126" s="521"/>
      <c r="AI126" s="521"/>
      <c r="AJ126" s="521"/>
      <c r="AK126" s="521"/>
      <c r="AL126" s="556"/>
      <c r="AM126" s="556"/>
      <c r="AN126" s="556"/>
      <c r="AO126" s="556"/>
      <c r="AP126" s="521"/>
      <c r="AQ126" s="521"/>
      <c r="AR126" s="521"/>
      <c r="AS126" s="561"/>
      <c r="AT126" s="521"/>
      <c r="AU126" s="521"/>
      <c r="AV126" s="521"/>
      <c r="AW126" s="521"/>
      <c r="AX126" s="521"/>
      <c r="AY126" s="521"/>
      <c r="AZ126" s="521"/>
      <c r="BA126" s="521"/>
      <c r="BB126" s="521"/>
      <c r="BC126" s="521"/>
      <c r="BD126" s="521"/>
      <c r="BE126" s="521"/>
      <c r="BF126" s="521"/>
      <c r="BG126" s="521"/>
      <c r="BH126" s="521"/>
      <c r="BI126" s="521"/>
      <c r="BJ126" s="521"/>
      <c r="BK126" s="521"/>
      <c r="BL126" s="521"/>
      <c r="BM126" s="521"/>
      <c r="BN126" s="521"/>
      <c r="BO126" s="521"/>
      <c r="BP126" s="521"/>
      <c r="BQ126" s="521"/>
      <c r="BR126" s="521"/>
      <c r="BS126" s="521"/>
      <c r="BT126" s="521"/>
    </row>
    <row r="127" spans="4:72" x14ac:dyDescent="0.25">
      <c r="D127" s="521"/>
      <c r="E127" s="562"/>
      <c r="F127" s="562"/>
      <c r="G127" s="643"/>
      <c r="H127" s="562"/>
      <c r="I127" s="562"/>
      <c r="J127" s="562"/>
      <c r="K127" s="562"/>
      <c r="L127" s="562"/>
      <c r="M127" s="562"/>
      <c r="N127" s="562"/>
      <c r="O127" s="562"/>
      <c r="P127" s="562"/>
      <c r="Q127" s="562"/>
      <c r="R127" s="562"/>
      <c r="S127" s="562"/>
      <c r="T127" s="562"/>
      <c r="U127" s="562"/>
      <c r="V127" s="562"/>
      <c r="W127" s="562"/>
      <c r="X127" s="562"/>
      <c r="Y127" s="562"/>
      <c r="Z127" s="562"/>
      <c r="AA127" s="591"/>
      <c r="AB127" s="591"/>
      <c r="AC127" s="591"/>
      <c r="AD127" s="556"/>
      <c r="AE127" s="556"/>
      <c r="AF127" s="521"/>
      <c r="AG127" s="521"/>
      <c r="AH127" s="521"/>
      <c r="AI127" s="521"/>
      <c r="AJ127" s="521"/>
      <c r="AK127" s="521"/>
      <c r="AL127" s="556"/>
      <c r="AM127" s="556"/>
      <c r="AN127" s="556"/>
      <c r="AO127" s="556"/>
      <c r="AP127" s="521"/>
      <c r="AQ127" s="521"/>
      <c r="AR127" s="521"/>
      <c r="AS127" s="561"/>
      <c r="AT127" s="521"/>
      <c r="AU127" s="521"/>
      <c r="AV127" s="521"/>
      <c r="AW127" s="521"/>
      <c r="AX127" s="521"/>
      <c r="AY127" s="521"/>
      <c r="AZ127" s="521"/>
      <c r="BA127" s="521"/>
      <c r="BB127" s="521"/>
      <c r="BC127" s="521"/>
      <c r="BD127" s="521"/>
      <c r="BE127" s="521"/>
      <c r="BF127" s="521"/>
      <c r="BG127" s="521"/>
      <c r="BH127" s="521"/>
      <c r="BI127" s="521"/>
      <c r="BJ127" s="521"/>
      <c r="BK127" s="521"/>
      <c r="BL127" s="521"/>
      <c r="BM127" s="521"/>
      <c r="BN127" s="521"/>
      <c r="BO127" s="521"/>
      <c r="BP127" s="521"/>
      <c r="BQ127" s="521"/>
      <c r="BR127" s="521"/>
      <c r="BS127" s="521"/>
      <c r="BT127" s="521"/>
    </row>
    <row r="128" spans="4:72" x14ac:dyDescent="0.25">
      <c r="D128" s="521"/>
      <c r="E128" s="562"/>
      <c r="F128" s="562"/>
      <c r="G128" s="643"/>
      <c r="H128" s="562"/>
      <c r="I128" s="562"/>
      <c r="J128" s="562"/>
      <c r="K128" s="562"/>
      <c r="L128" s="562"/>
      <c r="M128" s="562"/>
      <c r="N128" s="562"/>
      <c r="O128" s="562"/>
      <c r="P128" s="562"/>
      <c r="Q128" s="562"/>
      <c r="R128" s="562"/>
      <c r="S128" s="562"/>
      <c r="T128" s="562"/>
      <c r="U128" s="562"/>
      <c r="V128" s="562"/>
      <c r="W128" s="562"/>
      <c r="X128" s="562"/>
      <c r="Y128" s="562"/>
      <c r="Z128" s="562"/>
      <c r="AA128" s="591"/>
      <c r="AB128" s="591"/>
      <c r="AC128" s="591"/>
      <c r="AD128" s="556"/>
      <c r="AE128" s="556"/>
      <c r="AF128" s="521"/>
      <c r="AG128" s="521"/>
      <c r="AH128" s="521"/>
      <c r="AI128" s="521"/>
      <c r="AJ128" s="521"/>
      <c r="AK128" s="521"/>
      <c r="AL128" s="556"/>
      <c r="AM128" s="556"/>
      <c r="AN128" s="556"/>
      <c r="AO128" s="556"/>
      <c r="AP128" s="521"/>
      <c r="AQ128" s="521"/>
      <c r="AR128" s="521"/>
      <c r="AS128" s="561"/>
      <c r="AT128" s="521"/>
      <c r="AU128" s="521"/>
      <c r="AV128" s="521"/>
      <c r="AW128" s="521"/>
      <c r="AX128" s="521"/>
      <c r="AY128" s="521"/>
      <c r="AZ128" s="521"/>
      <c r="BA128" s="521"/>
      <c r="BB128" s="521"/>
      <c r="BC128" s="521"/>
      <c r="BD128" s="521"/>
      <c r="BE128" s="521"/>
      <c r="BF128" s="521"/>
      <c r="BG128" s="521"/>
      <c r="BH128" s="521"/>
      <c r="BI128" s="521"/>
      <c r="BJ128" s="521"/>
      <c r="BK128" s="521"/>
      <c r="BL128" s="521"/>
      <c r="BM128" s="521"/>
      <c r="BN128" s="521"/>
      <c r="BO128" s="521"/>
      <c r="BP128" s="521"/>
      <c r="BQ128" s="521"/>
      <c r="BR128" s="521"/>
      <c r="BS128" s="521"/>
      <c r="BT128" s="521"/>
    </row>
    <row r="129" spans="4:72" x14ac:dyDescent="0.25">
      <c r="D129" s="521"/>
      <c r="E129" s="562"/>
      <c r="F129" s="562"/>
      <c r="G129" s="643"/>
      <c r="H129" s="562"/>
      <c r="I129" s="562"/>
      <c r="J129" s="562"/>
      <c r="K129" s="562"/>
      <c r="L129" s="562"/>
      <c r="M129" s="562"/>
      <c r="N129" s="562"/>
      <c r="O129" s="562"/>
      <c r="P129" s="562"/>
      <c r="Q129" s="562"/>
      <c r="R129" s="562"/>
      <c r="S129" s="562"/>
      <c r="T129" s="562"/>
      <c r="U129" s="562"/>
      <c r="V129" s="562"/>
      <c r="W129" s="562"/>
      <c r="X129" s="562"/>
      <c r="Y129" s="562"/>
      <c r="Z129" s="562"/>
      <c r="AA129" s="591"/>
      <c r="AB129" s="591"/>
      <c r="AC129" s="591"/>
      <c r="AD129" s="556"/>
      <c r="AE129" s="556"/>
      <c r="AF129" s="521"/>
      <c r="AG129" s="521"/>
      <c r="AH129" s="521"/>
      <c r="AI129" s="521"/>
      <c r="AJ129" s="521"/>
      <c r="AK129" s="521"/>
      <c r="AL129" s="556"/>
      <c r="AM129" s="556"/>
      <c r="AN129" s="556"/>
      <c r="AO129" s="556"/>
      <c r="AP129" s="521"/>
      <c r="AQ129" s="521"/>
      <c r="AR129" s="521"/>
      <c r="AS129" s="561"/>
      <c r="AT129" s="521"/>
      <c r="AU129" s="521"/>
      <c r="AV129" s="521"/>
      <c r="AW129" s="521"/>
      <c r="AX129" s="521"/>
      <c r="AY129" s="521"/>
      <c r="AZ129" s="521"/>
      <c r="BA129" s="521"/>
      <c r="BB129" s="521"/>
      <c r="BC129" s="521"/>
      <c r="BD129" s="521"/>
      <c r="BE129" s="521"/>
      <c r="BF129" s="521"/>
      <c r="BG129" s="521"/>
      <c r="BH129" s="521"/>
      <c r="BI129" s="521"/>
      <c r="BJ129" s="521"/>
      <c r="BK129" s="521"/>
      <c r="BL129" s="521"/>
      <c r="BM129" s="521"/>
      <c r="BN129" s="521"/>
      <c r="BO129" s="521"/>
      <c r="BP129" s="521"/>
      <c r="BQ129" s="521"/>
      <c r="BR129" s="521"/>
      <c r="BS129" s="521"/>
      <c r="BT129" s="521"/>
    </row>
    <row r="130" spans="4:72" x14ac:dyDescent="0.25">
      <c r="D130" s="521"/>
      <c r="E130" s="562"/>
      <c r="F130" s="562"/>
      <c r="G130" s="643"/>
      <c r="H130" s="562"/>
      <c r="I130" s="562"/>
      <c r="J130" s="562"/>
      <c r="K130" s="562"/>
      <c r="L130" s="562"/>
      <c r="M130" s="562"/>
      <c r="N130" s="562"/>
      <c r="O130" s="562"/>
      <c r="P130" s="562"/>
      <c r="Q130" s="562"/>
      <c r="R130" s="562"/>
      <c r="S130" s="562"/>
      <c r="T130" s="562"/>
      <c r="U130" s="562"/>
      <c r="V130" s="562"/>
      <c r="W130" s="562"/>
      <c r="X130" s="562"/>
      <c r="Y130" s="562"/>
      <c r="Z130" s="562"/>
      <c r="AA130" s="591"/>
      <c r="AB130" s="591"/>
      <c r="AC130" s="591"/>
      <c r="AD130" s="556"/>
      <c r="AE130" s="556"/>
      <c r="AF130" s="521"/>
      <c r="AG130" s="521"/>
      <c r="AH130" s="521"/>
      <c r="AI130" s="521"/>
      <c r="AJ130" s="521"/>
      <c r="AK130" s="521"/>
      <c r="AL130" s="556"/>
      <c r="AM130" s="556"/>
      <c r="AN130" s="556"/>
      <c r="AO130" s="556"/>
      <c r="AP130" s="521"/>
      <c r="AQ130" s="521"/>
      <c r="AR130" s="521"/>
      <c r="AS130" s="561"/>
      <c r="AT130" s="521"/>
      <c r="AU130" s="521"/>
      <c r="AV130" s="521"/>
      <c r="AW130" s="521"/>
      <c r="AX130" s="521"/>
      <c r="AY130" s="521"/>
      <c r="AZ130" s="521"/>
      <c r="BA130" s="521"/>
      <c r="BB130" s="521"/>
      <c r="BC130" s="521"/>
      <c r="BD130" s="521"/>
      <c r="BE130" s="521"/>
      <c r="BF130" s="521"/>
      <c r="BG130" s="521"/>
      <c r="BH130" s="521"/>
      <c r="BI130" s="521"/>
      <c r="BJ130" s="521"/>
      <c r="BK130" s="521"/>
      <c r="BL130" s="521"/>
      <c r="BM130" s="521"/>
      <c r="BN130" s="521"/>
      <c r="BO130" s="521"/>
      <c r="BP130" s="521"/>
      <c r="BQ130" s="521"/>
      <c r="BR130" s="521"/>
      <c r="BS130" s="521"/>
      <c r="BT130" s="521"/>
    </row>
    <row r="131" spans="4:72" x14ac:dyDescent="0.25">
      <c r="D131" s="521"/>
      <c r="E131" s="562"/>
      <c r="F131" s="562"/>
      <c r="G131" s="643"/>
      <c r="H131" s="562"/>
      <c r="I131" s="562"/>
      <c r="J131" s="562"/>
      <c r="K131" s="562"/>
      <c r="L131" s="562"/>
      <c r="M131" s="562"/>
      <c r="N131" s="562"/>
      <c r="O131" s="562"/>
      <c r="P131" s="562"/>
      <c r="Q131" s="562"/>
      <c r="R131" s="562"/>
      <c r="S131" s="562"/>
      <c r="T131" s="562"/>
      <c r="U131" s="562"/>
      <c r="V131" s="562"/>
      <c r="W131" s="562"/>
      <c r="X131" s="562"/>
      <c r="Y131" s="562"/>
      <c r="Z131" s="562"/>
      <c r="AA131" s="591"/>
      <c r="AB131" s="591"/>
      <c r="AC131" s="591"/>
      <c r="AD131" s="556"/>
      <c r="AE131" s="556"/>
      <c r="AF131" s="521"/>
      <c r="AG131" s="521"/>
      <c r="AH131" s="521"/>
      <c r="AI131" s="521"/>
      <c r="AJ131" s="521"/>
      <c r="AK131" s="521"/>
      <c r="AL131" s="556"/>
      <c r="AM131" s="556"/>
      <c r="AN131" s="556"/>
      <c r="AO131" s="556"/>
      <c r="AP131" s="521"/>
      <c r="AQ131" s="521"/>
      <c r="AR131" s="521"/>
      <c r="AS131" s="561"/>
      <c r="AT131" s="521"/>
      <c r="AU131" s="521"/>
      <c r="AV131" s="521"/>
      <c r="AW131" s="521"/>
      <c r="AX131" s="521"/>
      <c r="AY131" s="521"/>
      <c r="AZ131" s="521"/>
      <c r="BA131" s="521"/>
      <c r="BB131" s="521"/>
      <c r="BC131" s="521"/>
      <c r="BD131" s="521"/>
      <c r="BE131" s="521"/>
      <c r="BF131" s="521"/>
      <c r="BG131" s="521"/>
      <c r="BH131" s="521"/>
      <c r="BI131" s="521"/>
      <c r="BJ131" s="521"/>
      <c r="BK131" s="521"/>
      <c r="BL131" s="521"/>
      <c r="BM131" s="521"/>
      <c r="BN131" s="521"/>
      <c r="BO131" s="521"/>
      <c r="BP131" s="521"/>
      <c r="BQ131" s="521"/>
      <c r="BR131" s="521"/>
      <c r="BS131" s="521"/>
      <c r="BT131" s="521"/>
    </row>
    <row r="132" spans="4:72" x14ac:dyDescent="0.25">
      <c r="D132" s="521"/>
      <c r="E132" s="562"/>
      <c r="F132" s="562"/>
      <c r="G132" s="643"/>
      <c r="H132" s="562"/>
      <c r="I132" s="562"/>
      <c r="J132" s="562"/>
      <c r="K132" s="562"/>
      <c r="L132" s="562"/>
      <c r="M132" s="562"/>
      <c r="N132" s="562"/>
      <c r="O132" s="562"/>
      <c r="P132" s="562"/>
      <c r="Q132" s="562"/>
      <c r="R132" s="562"/>
      <c r="S132" s="562"/>
      <c r="T132" s="562"/>
      <c r="U132" s="562"/>
      <c r="V132" s="562"/>
      <c r="W132" s="562"/>
      <c r="X132" s="562"/>
      <c r="Y132" s="562"/>
      <c r="Z132" s="562"/>
      <c r="AA132" s="591"/>
      <c r="AB132" s="591"/>
      <c r="AC132" s="591"/>
      <c r="AD132" s="556"/>
      <c r="AE132" s="556"/>
      <c r="AF132" s="521"/>
      <c r="AG132" s="521"/>
      <c r="AH132" s="521"/>
      <c r="AI132" s="521"/>
      <c r="AJ132" s="521"/>
      <c r="AK132" s="521"/>
      <c r="AL132" s="556"/>
      <c r="AM132" s="556"/>
      <c r="AN132" s="556"/>
      <c r="AO132" s="556"/>
      <c r="AP132" s="521"/>
      <c r="AQ132" s="521"/>
      <c r="AR132" s="521"/>
      <c r="AS132" s="561"/>
      <c r="AT132" s="521"/>
      <c r="AU132" s="521"/>
      <c r="AV132" s="521"/>
      <c r="AW132" s="521"/>
      <c r="AX132" s="521"/>
      <c r="AY132" s="521"/>
      <c r="AZ132" s="521"/>
      <c r="BA132" s="521"/>
      <c r="BB132" s="521"/>
      <c r="BC132" s="521"/>
      <c r="BD132" s="521"/>
      <c r="BE132" s="521"/>
      <c r="BF132" s="521"/>
      <c r="BG132" s="521"/>
      <c r="BH132" s="521"/>
      <c r="BI132" s="521"/>
      <c r="BJ132" s="521"/>
      <c r="BK132" s="521"/>
      <c r="BL132" s="521"/>
      <c r="BM132" s="521"/>
      <c r="BN132" s="521"/>
      <c r="BO132" s="521"/>
      <c r="BP132" s="521"/>
      <c r="BQ132" s="521"/>
      <c r="BR132" s="521"/>
      <c r="BS132" s="521"/>
      <c r="BT132" s="521"/>
    </row>
    <row r="133" spans="4:72" x14ac:dyDescent="0.25">
      <c r="D133" s="521"/>
      <c r="E133" s="562"/>
      <c r="F133" s="562"/>
      <c r="G133" s="643"/>
      <c r="H133" s="562"/>
      <c r="I133" s="562"/>
      <c r="J133" s="562"/>
      <c r="K133" s="562"/>
      <c r="L133" s="562"/>
      <c r="M133" s="562"/>
      <c r="N133" s="562"/>
      <c r="O133" s="562"/>
      <c r="P133" s="562"/>
      <c r="Q133" s="562"/>
      <c r="R133" s="562"/>
      <c r="S133" s="562"/>
      <c r="T133" s="562"/>
      <c r="U133" s="562"/>
      <c r="V133" s="562"/>
      <c r="W133" s="562"/>
      <c r="X133" s="562"/>
      <c r="Y133" s="562"/>
      <c r="Z133" s="562"/>
      <c r="AA133" s="591"/>
      <c r="AB133" s="591"/>
      <c r="AC133" s="591"/>
      <c r="AD133" s="556"/>
      <c r="AE133" s="556"/>
      <c r="AF133" s="521"/>
      <c r="AG133" s="521"/>
      <c r="AH133" s="521"/>
      <c r="AI133" s="521"/>
      <c r="AJ133" s="521"/>
      <c r="AK133" s="521"/>
      <c r="AL133" s="556"/>
      <c r="AM133" s="556"/>
      <c r="AN133" s="556"/>
      <c r="AO133" s="556"/>
      <c r="AP133" s="521"/>
      <c r="AQ133" s="521"/>
      <c r="AR133" s="521"/>
      <c r="AS133" s="561"/>
      <c r="AT133" s="521"/>
      <c r="AU133" s="521"/>
      <c r="AV133" s="521"/>
      <c r="AW133" s="521"/>
      <c r="AX133" s="521"/>
      <c r="AY133" s="521"/>
      <c r="AZ133" s="521"/>
      <c r="BA133" s="521"/>
      <c r="BB133" s="521"/>
      <c r="BC133" s="521"/>
      <c r="BD133" s="521"/>
      <c r="BE133" s="521"/>
      <c r="BF133" s="521"/>
      <c r="BG133" s="521"/>
      <c r="BH133" s="521"/>
      <c r="BI133" s="521"/>
      <c r="BJ133" s="521"/>
      <c r="BK133" s="521"/>
      <c r="BL133" s="521"/>
      <c r="BM133" s="521"/>
      <c r="BN133" s="521"/>
      <c r="BO133" s="521"/>
      <c r="BP133" s="521"/>
      <c r="BQ133" s="521"/>
      <c r="BR133" s="521"/>
      <c r="BS133" s="521"/>
      <c r="BT133" s="521"/>
    </row>
    <row r="134" spans="4:72" x14ac:dyDescent="0.25">
      <c r="D134" s="521"/>
      <c r="E134" s="562"/>
      <c r="F134" s="562"/>
      <c r="G134" s="643"/>
      <c r="H134" s="562"/>
      <c r="I134" s="562"/>
      <c r="J134" s="562"/>
      <c r="K134" s="562"/>
      <c r="L134" s="562"/>
      <c r="M134" s="562"/>
      <c r="N134" s="562"/>
      <c r="O134" s="562"/>
      <c r="P134" s="562"/>
      <c r="Q134" s="562"/>
      <c r="R134" s="562"/>
      <c r="S134" s="562"/>
      <c r="T134" s="562"/>
      <c r="U134" s="562"/>
      <c r="V134" s="562"/>
      <c r="W134" s="562"/>
      <c r="X134" s="562"/>
      <c r="Y134" s="562"/>
      <c r="Z134" s="562"/>
      <c r="AA134" s="591"/>
      <c r="AB134" s="591"/>
      <c r="AC134" s="591"/>
      <c r="AD134" s="556"/>
      <c r="AE134" s="556"/>
      <c r="AF134" s="521"/>
      <c r="AG134" s="521"/>
      <c r="AH134" s="521"/>
      <c r="AI134" s="521"/>
      <c r="AJ134" s="521"/>
      <c r="AK134" s="521"/>
      <c r="AL134" s="556"/>
      <c r="AM134" s="556"/>
      <c r="AN134" s="556"/>
      <c r="AO134" s="556"/>
      <c r="AP134" s="521"/>
      <c r="AQ134" s="521"/>
      <c r="AR134" s="521"/>
      <c r="AS134" s="561"/>
      <c r="AT134" s="521"/>
      <c r="AU134" s="521"/>
      <c r="AV134" s="521"/>
      <c r="AW134" s="521"/>
      <c r="AX134" s="521"/>
      <c r="AY134" s="521"/>
      <c r="AZ134" s="521"/>
      <c r="BA134" s="521"/>
      <c r="BB134" s="521"/>
      <c r="BC134" s="521"/>
      <c r="BD134" s="521"/>
      <c r="BE134" s="521"/>
      <c r="BF134" s="521"/>
      <c r="BG134" s="521"/>
      <c r="BH134" s="521"/>
      <c r="BI134" s="521"/>
      <c r="BJ134" s="521"/>
      <c r="BK134" s="521"/>
      <c r="BL134" s="521"/>
      <c r="BM134" s="521"/>
      <c r="BN134" s="521"/>
      <c r="BO134" s="521"/>
      <c r="BP134" s="521"/>
      <c r="BQ134" s="521"/>
      <c r="BR134" s="521"/>
      <c r="BS134" s="521"/>
      <c r="BT134" s="521"/>
    </row>
    <row r="135" spans="4:72" x14ac:dyDescent="0.25">
      <c r="D135" s="521"/>
      <c r="E135" s="562"/>
      <c r="F135" s="562"/>
      <c r="G135" s="643"/>
      <c r="H135" s="562"/>
      <c r="I135" s="562"/>
      <c r="J135" s="562"/>
      <c r="K135" s="562"/>
      <c r="L135" s="562"/>
      <c r="M135" s="562"/>
      <c r="N135" s="562"/>
      <c r="O135" s="562"/>
      <c r="P135" s="562"/>
      <c r="Q135" s="562"/>
      <c r="R135" s="562"/>
      <c r="S135" s="562"/>
      <c r="T135" s="562"/>
      <c r="U135" s="562"/>
      <c r="V135" s="562"/>
      <c r="W135" s="562"/>
      <c r="X135" s="562"/>
      <c r="Y135" s="562"/>
      <c r="Z135" s="562"/>
      <c r="AA135" s="591"/>
      <c r="AB135" s="591"/>
      <c r="AC135" s="591"/>
      <c r="AD135" s="556"/>
      <c r="AE135" s="556"/>
      <c r="AF135" s="521"/>
      <c r="AG135" s="521"/>
      <c r="AH135" s="521"/>
      <c r="AI135" s="521"/>
      <c r="AJ135" s="521"/>
      <c r="AK135" s="521"/>
      <c r="AL135" s="556"/>
      <c r="AM135" s="556"/>
      <c r="AN135" s="556"/>
      <c r="AO135" s="556"/>
      <c r="AP135" s="521"/>
      <c r="AQ135" s="521"/>
      <c r="AR135" s="521"/>
      <c r="AS135" s="561"/>
      <c r="AT135" s="521"/>
      <c r="AU135" s="521"/>
      <c r="AV135" s="521"/>
      <c r="AW135" s="521"/>
      <c r="AX135" s="521"/>
      <c r="AY135" s="521"/>
      <c r="AZ135" s="521"/>
      <c r="BA135" s="521"/>
      <c r="BB135" s="521"/>
      <c r="BC135" s="521"/>
      <c r="BD135" s="521"/>
      <c r="BE135" s="521"/>
      <c r="BF135" s="521"/>
      <c r="BG135" s="521"/>
      <c r="BH135" s="521"/>
      <c r="BI135" s="521"/>
      <c r="BJ135" s="521"/>
      <c r="BK135" s="521"/>
      <c r="BL135" s="521"/>
      <c r="BM135" s="521"/>
      <c r="BN135" s="521"/>
      <c r="BO135" s="521"/>
      <c r="BP135" s="521"/>
      <c r="BQ135" s="521"/>
      <c r="BR135" s="521"/>
      <c r="BS135" s="521"/>
      <c r="BT135" s="521"/>
    </row>
    <row r="136" spans="4:72" x14ac:dyDescent="0.25">
      <c r="D136" s="521"/>
      <c r="E136" s="562"/>
      <c r="F136" s="562"/>
      <c r="G136" s="643"/>
      <c r="H136" s="562"/>
      <c r="I136" s="562"/>
      <c r="J136" s="562"/>
      <c r="K136" s="562"/>
      <c r="L136" s="562"/>
      <c r="M136" s="562"/>
      <c r="N136" s="562"/>
      <c r="O136" s="562"/>
      <c r="P136" s="562"/>
      <c r="Q136" s="562"/>
      <c r="R136" s="562"/>
      <c r="S136" s="562"/>
      <c r="T136" s="562"/>
      <c r="U136" s="562"/>
      <c r="V136" s="562"/>
      <c r="W136" s="562"/>
      <c r="X136" s="562"/>
      <c r="Y136" s="562"/>
      <c r="Z136" s="562"/>
      <c r="AA136" s="591"/>
      <c r="AB136" s="591"/>
      <c r="AC136" s="591"/>
      <c r="AD136" s="556"/>
      <c r="AE136" s="556"/>
      <c r="AF136" s="521"/>
      <c r="AG136" s="521"/>
      <c r="AH136" s="521"/>
      <c r="AI136" s="521"/>
      <c r="AJ136" s="521"/>
      <c r="AK136" s="521"/>
      <c r="AL136" s="556"/>
      <c r="AM136" s="556"/>
      <c r="AN136" s="556"/>
      <c r="AO136" s="556"/>
      <c r="AP136" s="521"/>
      <c r="AQ136" s="521"/>
      <c r="AR136" s="521"/>
      <c r="AS136" s="561"/>
      <c r="AT136" s="521"/>
      <c r="AU136" s="521"/>
      <c r="AV136" s="521"/>
      <c r="AW136" s="521"/>
      <c r="AX136" s="521"/>
      <c r="AY136" s="521"/>
      <c r="AZ136" s="521"/>
      <c r="BA136" s="521"/>
      <c r="BB136" s="521"/>
      <c r="BC136" s="521"/>
      <c r="BD136" s="521"/>
      <c r="BE136" s="521"/>
      <c r="BF136" s="521"/>
      <c r="BG136" s="521"/>
      <c r="BH136" s="521"/>
      <c r="BI136" s="521"/>
      <c r="BJ136" s="521"/>
      <c r="BK136" s="521"/>
      <c r="BL136" s="521"/>
      <c r="BM136" s="521"/>
      <c r="BN136" s="521"/>
      <c r="BO136" s="521"/>
      <c r="BP136" s="521"/>
      <c r="BQ136" s="521"/>
      <c r="BR136" s="521"/>
      <c r="BS136" s="521"/>
      <c r="BT136" s="521"/>
    </row>
    <row r="137" spans="4:72" x14ac:dyDescent="0.25">
      <c r="D137" s="521"/>
      <c r="E137" s="562"/>
      <c r="F137" s="562"/>
      <c r="G137" s="643"/>
      <c r="H137" s="562"/>
      <c r="I137" s="562"/>
      <c r="J137" s="562"/>
      <c r="K137" s="562"/>
      <c r="L137" s="562"/>
      <c r="M137" s="562"/>
      <c r="N137" s="562"/>
      <c r="O137" s="562"/>
      <c r="P137" s="562"/>
      <c r="Q137" s="562"/>
      <c r="R137" s="562"/>
      <c r="S137" s="562"/>
      <c r="T137" s="562"/>
      <c r="U137" s="562"/>
      <c r="V137" s="562"/>
      <c r="W137" s="562"/>
      <c r="X137" s="562"/>
      <c r="Y137" s="562"/>
      <c r="Z137" s="562"/>
      <c r="AA137" s="591"/>
      <c r="AB137" s="591"/>
      <c r="AC137" s="591"/>
      <c r="AD137" s="556"/>
      <c r="AE137" s="556"/>
      <c r="AF137" s="521"/>
      <c r="AG137" s="521"/>
      <c r="AH137" s="521"/>
      <c r="AI137" s="521"/>
      <c r="AJ137" s="521"/>
      <c r="AK137" s="521"/>
      <c r="AL137" s="556"/>
      <c r="AM137" s="556"/>
      <c r="AN137" s="556"/>
      <c r="AO137" s="556"/>
      <c r="AP137" s="521"/>
      <c r="AQ137" s="521"/>
      <c r="AR137" s="521"/>
      <c r="AS137" s="561"/>
      <c r="AT137" s="521"/>
      <c r="AU137" s="521"/>
      <c r="AV137" s="521"/>
      <c r="AW137" s="521"/>
      <c r="AX137" s="521"/>
      <c r="AY137" s="521"/>
      <c r="AZ137" s="521"/>
      <c r="BA137" s="521"/>
      <c r="BB137" s="521"/>
      <c r="BC137" s="521"/>
      <c r="BD137" s="521"/>
      <c r="BE137" s="521"/>
      <c r="BF137" s="521"/>
      <c r="BG137" s="521"/>
      <c r="BH137" s="521"/>
      <c r="BI137" s="521"/>
      <c r="BJ137" s="521"/>
      <c r="BK137" s="521"/>
      <c r="BL137" s="521"/>
      <c r="BM137" s="521"/>
      <c r="BN137" s="521"/>
      <c r="BO137" s="521"/>
      <c r="BP137" s="521"/>
      <c r="BQ137" s="521"/>
      <c r="BR137" s="521"/>
      <c r="BS137" s="521"/>
      <c r="BT137" s="521"/>
    </row>
    <row r="138" spans="4:72" x14ac:dyDescent="0.25">
      <c r="D138" s="521"/>
      <c r="E138" s="562"/>
      <c r="F138" s="562"/>
      <c r="G138" s="643"/>
      <c r="H138" s="562"/>
      <c r="I138" s="562"/>
      <c r="J138" s="562"/>
      <c r="K138" s="562"/>
      <c r="L138" s="562"/>
      <c r="M138" s="562"/>
      <c r="N138" s="562"/>
      <c r="O138" s="562"/>
      <c r="P138" s="562"/>
      <c r="Q138" s="562"/>
      <c r="R138" s="562"/>
      <c r="S138" s="562"/>
      <c r="T138" s="562"/>
      <c r="U138" s="562"/>
      <c r="V138" s="562"/>
      <c r="W138" s="562"/>
      <c r="X138" s="562"/>
      <c r="Y138" s="562"/>
      <c r="Z138" s="562"/>
      <c r="AA138" s="591"/>
      <c r="AB138" s="591"/>
      <c r="AC138" s="591"/>
      <c r="AD138" s="556"/>
      <c r="AE138" s="556"/>
      <c r="AF138" s="521"/>
      <c r="AG138" s="521"/>
      <c r="AH138" s="521"/>
      <c r="AI138" s="521"/>
      <c r="AJ138" s="521"/>
      <c r="AK138" s="521"/>
      <c r="AL138" s="556"/>
      <c r="AM138" s="556"/>
      <c r="AN138" s="556"/>
      <c r="AO138" s="556"/>
      <c r="AP138" s="521"/>
      <c r="AQ138" s="521"/>
      <c r="AR138" s="521"/>
      <c r="AS138" s="561"/>
      <c r="AT138" s="521"/>
      <c r="AU138" s="521"/>
      <c r="AV138" s="521"/>
      <c r="AW138" s="521"/>
      <c r="AX138" s="521"/>
      <c r="AY138" s="521"/>
      <c r="AZ138" s="521"/>
      <c r="BA138" s="521"/>
      <c r="BB138" s="521"/>
      <c r="BC138" s="521"/>
      <c r="BD138" s="521"/>
      <c r="BE138" s="521"/>
      <c r="BF138" s="521"/>
      <c r="BG138" s="521"/>
      <c r="BH138" s="521"/>
      <c r="BI138" s="521"/>
      <c r="BJ138" s="521"/>
      <c r="BK138" s="521"/>
      <c r="BL138" s="521"/>
      <c r="BM138" s="521"/>
      <c r="BN138" s="521"/>
      <c r="BO138" s="521"/>
      <c r="BP138" s="521"/>
      <c r="BQ138" s="521"/>
      <c r="BR138" s="521"/>
      <c r="BS138" s="521"/>
      <c r="BT138" s="521"/>
    </row>
    <row r="139" spans="4:72" x14ac:dyDescent="0.25">
      <c r="D139" s="521"/>
      <c r="E139" s="562"/>
      <c r="F139" s="562"/>
      <c r="G139" s="643"/>
      <c r="H139" s="562"/>
      <c r="I139" s="562"/>
      <c r="J139" s="562"/>
      <c r="K139" s="562"/>
      <c r="L139" s="562"/>
      <c r="M139" s="562"/>
      <c r="N139" s="562"/>
      <c r="O139" s="562"/>
      <c r="P139" s="562"/>
      <c r="Q139" s="562"/>
      <c r="R139" s="562"/>
      <c r="S139" s="562"/>
      <c r="T139" s="562"/>
      <c r="U139" s="562"/>
      <c r="V139" s="562"/>
      <c r="W139" s="562"/>
      <c r="X139" s="562"/>
      <c r="Y139" s="562"/>
      <c r="Z139" s="562"/>
      <c r="AA139" s="591"/>
      <c r="AB139" s="591"/>
      <c r="AC139" s="591"/>
      <c r="AD139" s="556"/>
      <c r="AE139" s="556"/>
      <c r="AF139" s="521"/>
      <c r="AG139" s="521"/>
      <c r="AH139" s="521"/>
      <c r="AI139" s="521"/>
      <c r="AJ139" s="521"/>
      <c r="AK139" s="521"/>
      <c r="AL139" s="556"/>
      <c r="AM139" s="556"/>
      <c r="AN139" s="556"/>
      <c r="AO139" s="556"/>
      <c r="AP139" s="521"/>
      <c r="AQ139" s="521"/>
      <c r="AR139" s="521"/>
      <c r="AS139" s="561"/>
      <c r="AT139" s="521"/>
      <c r="AU139" s="521"/>
      <c r="AV139" s="521"/>
      <c r="AW139" s="521"/>
      <c r="AX139" s="521"/>
      <c r="AY139" s="521"/>
      <c r="AZ139" s="521"/>
      <c r="BA139" s="521"/>
      <c r="BB139" s="521"/>
      <c r="BC139" s="521"/>
      <c r="BD139" s="521"/>
      <c r="BE139" s="521"/>
      <c r="BF139" s="521"/>
      <c r="BG139" s="521"/>
      <c r="BH139" s="521"/>
      <c r="BI139" s="521"/>
      <c r="BJ139" s="521"/>
      <c r="BK139" s="521"/>
      <c r="BL139" s="521"/>
      <c r="BM139" s="521"/>
      <c r="BN139" s="521"/>
      <c r="BO139" s="521"/>
      <c r="BP139" s="521"/>
      <c r="BQ139" s="521"/>
      <c r="BR139" s="521"/>
      <c r="BS139" s="521"/>
      <c r="BT139" s="521"/>
    </row>
    <row r="140" spans="4:72" x14ac:dyDescent="0.25">
      <c r="D140" s="521"/>
      <c r="E140" s="562"/>
      <c r="F140" s="562"/>
      <c r="G140" s="643"/>
      <c r="H140" s="562"/>
      <c r="I140" s="562"/>
      <c r="J140" s="562"/>
      <c r="K140" s="562"/>
      <c r="L140" s="562"/>
      <c r="M140" s="562"/>
      <c r="N140" s="562"/>
      <c r="O140" s="562"/>
      <c r="P140" s="562"/>
      <c r="Q140" s="562"/>
      <c r="R140" s="562"/>
      <c r="S140" s="562"/>
      <c r="T140" s="562"/>
      <c r="U140" s="562"/>
      <c r="V140" s="562"/>
      <c r="W140" s="562"/>
      <c r="X140" s="562"/>
      <c r="Y140" s="562"/>
      <c r="Z140" s="562"/>
      <c r="AA140" s="591"/>
      <c r="AB140" s="591"/>
      <c r="AC140" s="591"/>
      <c r="AD140" s="556"/>
      <c r="AE140" s="556"/>
      <c r="AF140" s="521"/>
      <c r="AG140" s="521"/>
      <c r="AH140" s="521"/>
      <c r="AI140" s="521"/>
      <c r="AJ140" s="521"/>
      <c r="AK140" s="521"/>
      <c r="AL140" s="556"/>
      <c r="AM140" s="556"/>
      <c r="AN140" s="556"/>
      <c r="AO140" s="556"/>
      <c r="AP140" s="521"/>
      <c r="AQ140" s="521"/>
      <c r="AR140" s="521"/>
      <c r="AS140" s="561"/>
      <c r="AT140" s="521"/>
      <c r="AU140" s="521"/>
      <c r="AV140" s="521"/>
      <c r="AW140" s="521"/>
      <c r="AX140" s="521"/>
      <c r="AY140" s="521"/>
      <c r="AZ140" s="521"/>
      <c r="BA140" s="521"/>
      <c r="BB140" s="521"/>
      <c r="BC140" s="521"/>
      <c r="BD140" s="521"/>
      <c r="BE140" s="521"/>
      <c r="BF140" s="521"/>
      <c r="BG140" s="521"/>
      <c r="BH140" s="521"/>
      <c r="BI140" s="521"/>
      <c r="BJ140" s="521"/>
      <c r="BK140" s="521"/>
      <c r="BL140" s="521"/>
      <c r="BM140" s="521"/>
      <c r="BN140" s="521"/>
      <c r="BO140" s="521"/>
      <c r="BP140" s="521"/>
      <c r="BQ140" s="521"/>
      <c r="BR140" s="521"/>
      <c r="BS140" s="521"/>
      <c r="BT140" s="521"/>
    </row>
    <row r="141" spans="4:72" x14ac:dyDescent="0.25">
      <c r="D141" s="521"/>
      <c r="E141" s="562"/>
      <c r="F141" s="562"/>
      <c r="G141" s="643"/>
      <c r="H141" s="562"/>
      <c r="I141" s="562"/>
      <c r="J141" s="562"/>
      <c r="K141" s="562"/>
      <c r="L141" s="562"/>
      <c r="M141" s="562"/>
      <c r="N141" s="562"/>
      <c r="O141" s="562"/>
      <c r="P141" s="562"/>
      <c r="Q141" s="562"/>
      <c r="R141" s="562"/>
      <c r="S141" s="562"/>
      <c r="T141" s="562"/>
      <c r="U141" s="562"/>
      <c r="V141" s="562"/>
      <c r="W141" s="562"/>
      <c r="X141" s="562"/>
      <c r="Y141" s="562"/>
      <c r="Z141" s="562"/>
      <c r="AA141" s="591"/>
      <c r="AB141" s="591"/>
      <c r="AC141" s="591"/>
      <c r="AD141" s="556"/>
      <c r="AE141" s="556"/>
      <c r="AF141" s="521"/>
      <c r="AG141" s="521"/>
      <c r="AH141" s="521"/>
      <c r="AI141" s="521"/>
      <c r="AJ141" s="521"/>
      <c r="AK141" s="521"/>
      <c r="AL141" s="556"/>
      <c r="AM141" s="556"/>
      <c r="AN141" s="556"/>
      <c r="AO141" s="556"/>
      <c r="AP141" s="521"/>
      <c r="AQ141" s="521"/>
      <c r="AR141" s="521"/>
      <c r="AS141" s="561"/>
      <c r="AT141" s="521"/>
      <c r="AU141" s="521"/>
      <c r="AV141" s="521"/>
      <c r="AW141" s="521"/>
      <c r="AX141" s="521"/>
      <c r="AY141" s="521"/>
      <c r="AZ141" s="521"/>
      <c r="BA141" s="521"/>
      <c r="BB141" s="521"/>
      <c r="BC141" s="521"/>
      <c r="BD141" s="521"/>
      <c r="BE141" s="521"/>
      <c r="BF141" s="521"/>
      <c r="BG141" s="521"/>
      <c r="BH141" s="521"/>
      <c r="BI141" s="521"/>
      <c r="BJ141" s="521"/>
      <c r="BK141" s="521"/>
      <c r="BL141" s="521"/>
      <c r="BM141" s="521"/>
      <c r="BN141" s="521"/>
      <c r="BO141" s="521"/>
      <c r="BP141" s="521"/>
      <c r="BQ141" s="521"/>
      <c r="BR141" s="521"/>
      <c r="BS141" s="521"/>
      <c r="BT141" s="521"/>
    </row>
    <row r="142" spans="4:72" x14ac:dyDescent="0.25">
      <c r="D142" s="521"/>
      <c r="E142" s="562"/>
      <c r="F142" s="562"/>
      <c r="G142" s="643"/>
      <c r="H142" s="562"/>
      <c r="I142" s="562"/>
      <c r="J142" s="562"/>
      <c r="K142" s="562"/>
      <c r="L142" s="562"/>
      <c r="M142" s="562"/>
      <c r="N142" s="562"/>
      <c r="O142" s="562"/>
      <c r="P142" s="562"/>
      <c r="Q142" s="562"/>
      <c r="R142" s="562"/>
      <c r="S142" s="562"/>
      <c r="T142" s="562"/>
      <c r="U142" s="562"/>
      <c r="V142" s="562"/>
      <c r="W142" s="562"/>
      <c r="X142" s="562"/>
      <c r="Y142" s="562"/>
      <c r="Z142" s="562"/>
      <c r="AA142" s="591"/>
      <c r="AB142" s="591"/>
      <c r="AC142" s="591"/>
      <c r="AD142" s="556"/>
      <c r="AE142" s="556"/>
      <c r="AF142" s="521"/>
      <c r="AG142" s="521"/>
      <c r="AH142" s="521"/>
      <c r="AI142" s="521"/>
      <c r="AJ142" s="521"/>
      <c r="AK142" s="521"/>
      <c r="AL142" s="556"/>
      <c r="AM142" s="556"/>
      <c r="AN142" s="556"/>
      <c r="AO142" s="556"/>
      <c r="AP142" s="521"/>
      <c r="AQ142" s="521"/>
      <c r="AR142" s="521"/>
      <c r="AS142" s="561"/>
      <c r="AT142" s="521"/>
      <c r="AU142" s="521"/>
      <c r="AV142" s="521"/>
      <c r="AW142" s="521"/>
      <c r="AX142" s="521"/>
      <c r="AY142" s="521"/>
      <c r="AZ142" s="521"/>
      <c r="BA142" s="521"/>
      <c r="BB142" s="521"/>
      <c r="BC142" s="521"/>
      <c r="BD142" s="521"/>
      <c r="BE142" s="521"/>
      <c r="BF142" s="521"/>
      <c r="BG142" s="521"/>
      <c r="BH142" s="521"/>
      <c r="BI142" s="521"/>
      <c r="BJ142" s="521"/>
      <c r="BK142" s="521"/>
      <c r="BL142" s="521"/>
      <c r="BM142" s="521"/>
      <c r="BN142" s="521"/>
      <c r="BO142" s="521"/>
      <c r="BP142" s="521"/>
      <c r="BQ142" s="521"/>
      <c r="BR142" s="521"/>
      <c r="BS142" s="521"/>
      <c r="BT142" s="521"/>
    </row>
    <row r="143" spans="4:72" x14ac:dyDescent="0.25">
      <c r="D143" s="521"/>
      <c r="E143" s="562"/>
      <c r="F143" s="562"/>
      <c r="G143" s="643"/>
      <c r="H143" s="562"/>
      <c r="I143" s="562"/>
      <c r="J143" s="562"/>
      <c r="K143" s="562"/>
      <c r="L143" s="562"/>
      <c r="M143" s="562"/>
      <c r="N143" s="562"/>
      <c r="O143" s="562"/>
      <c r="P143" s="562"/>
      <c r="Q143" s="562"/>
      <c r="R143" s="562"/>
      <c r="S143" s="562"/>
      <c r="T143" s="562"/>
      <c r="U143" s="562"/>
      <c r="V143" s="562"/>
      <c r="W143" s="562"/>
      <c r="X143" s="562"/>
      <c r="Y143" s="562"/>
      <c r="Z143" s="562"/>
      <c r="AA143" s="591"/>
      <c r="AB143" s="591"/>
      <c r="AC143" s="591"/>
      <c r="AD143" s="556"/>
      <c r="AE143" s="556"/>
      <c r="AF143" s="521"/>
      <c r="AG143" s="521"/>
      <c r="AH143" s="521"/>
      <c r="AI143" s="521"/>
      <c r="AJ143" s="521"/>
      <c r="AK143" s="521"/>
      <c r="AL143" s="556"/>
      <c r="AM143" s="556"/>
      <c r="AN143" s="556"/>
      <c r="AO143" s="556"/>
      <c r="AP143" s="521"/>
      <c r="AQ143" s="521"/>
      <c r="AR143" s="521"/>
      <c r="AS143" s="561"/>
      <c r="AT143" s="521"/>
      <c r="AU143" s="521"/>
      <c r="AV143" s="521"/>
      <c r="AW143" s="521"/>
      <c r="AX143" s="521"/>
      <c r="AY143" s="521"/>
      <c r="AZ143" s="521"/>
      <c r="BA143" s="521"/>
      <c r="BB143" s="521"/>
      <c r="BC143" s="521"/>
      <c r="BD143" s="521"/>
      <c r="BE143" s="521"/>
      <c r="BF143" s="521"/>
      <c r="BG143" s="521"/>
      <c r="BH143" s="521"/>
      <c r="BI143" s="521"/>
      <c r="BJ143" s="521"/>
      <c r="BK143" s="521"/>
      <c r="BL143" s="521"/>
      <c r="BM143" s="521"/>
      <c r="BN143" s="521"/>
      <c r="BO143" s="521"/>
      <c r="BP143" s="521"/>
      <c r="BQ143" s="521"/>
      <c r="BR143" s="521"/>
      <c r="BS143" s="521"/>
      <c r="BT143" s="521"/>
    </row>
    <row r="144" spans="4:72" x14ac:dyDescent="0.25">
      <c r="D144" s="521"/>
      <c r="E144" s="562"/>
      <c r="F144" s="562"/>
      <c r="G144" s="643"/>
      <c r="H144" s="562"/>
      <c r="I144" s="562"/>
      <c r="J144" s="562"/>
      <c r="K144" s="562"/>
      <c r="L144" s="562"/>
      <c r="M144" s="562"/>
      <c r="N144" s="562"/>
      <c r="O144" s="562"/>
      <c r="P144" s="562"/>
      <c r="Q144" s="562"/>
      <c r="R144" s="562"/>
      <c r="S144" s="562"/>
      <c r="T144" s="562"/>
      <c r="U144" s="562"/>
      <c r="V144" s="562"/>
      <c r="W144" s="562"/>
      <c r="X144" s="562"/>
      <c r="Y144" s="562"/>
      <c r="Z144" s="562"/>
      <c r="AA144" s="591"/>
      <c r="AB144" s="591"/>
      <c r="AC144" s="591"/>
      <c r="AD144" s="556"/>
      <c r="AE144" s="556"/>
      <c r="AF144" s="521"/>
      <c r="AG144" s="521"/>
      <c r="AH144" s="521"/>
      <c r="AI144" s="521"/>
      <c r="AJ144" s="521"/>
      <c r="AK144" s="521"/>
      <c r="AL144" s="556"/>
      <c r="AM144" s="556"/>
      <c r="AN144" s="556"/>
      <c r="AO144" s="556"/>
      <c r="AP144" s="521"/>
      <c r="AQ144" s="521"/>
      <c r="AR144" s="521"/>
      <c r="AS144" s="561"/>
      <c r="AT144" s="521"/>
      <c r="AU144" s="521"/>
      <c r="AV144" s="521"/>
      <c r="AW144" s="521"/>
      <c r="AX144" s="521"/>
      <c r="AY144" s="521"/>
      <c r="AZ144" s="521"/>
      <c r="BA144" s="521"/>
      <c r="BB144" s="521"/>
      <c r="BC144" s="521"/>
      <c r="BD144" s="521"/>
      <c r="BE144" s="521"/>
      <c r="BF144" s="521"/>
      <c r="BG144" s="521"/>
      <c r="BH144" s="521"/>
      <c r="BI144" s="521"/>
      <c r="BJ144" s="521"/>
      <c r="BK144" s="521"/>
      <c r="BL144" s="521"/>
      <c r="BM144" s="521"/>
      <c r="BN144" s="521"/>
      <c r="BO144" s="521"/>
      <c r="BP144" s="521"/>
      <c r="BQ144" s="521"/>
      <c r="BR144" s="521"/>
      <c r="BS144" s="521"/>
      <c r="BT144" s="521"/>
    </row>
    <row r="145" spans="4:72" x14ac:dyDescent="0.25">
      <c r="D145" s="521"/>
      <c r="E145" s="562"/>
      <c r="F145" s="562"/>
      <c r="G145" s="643"/>
      <c r="H145" s="562"/>
      <c r="I145" s="562"/>
      <c r="J145" s="562"/>
      <c r="K145" s="562"/>
      <c r="L145" s="562"/>
      <c r="M145" s="562"/>
      <c r="N145" s="562"/>
      <c r="O145" s="562"/>
      <c r="P145" s="562"/>
      <c r="Q145" s="562"/>
      <c r="R145" s="562"/>
      <c r="S145" s="562"/>
      <c r="T145" s="562"/>
      <c r="U145" s="562"/>
      <c r="V145" s="562"/>
      <c r="W145" s="562"/>
      <c r="X145" s="562"/>
      <c r="Y145" s="562"/>
      <c r="Z145" s="562"/>
      <c r="AA145" s="591"/>
      <c r="AB145" s="591"/>
      <c r="AC145" s="591"/>
      <c r="AD145" s="556"/>
      <c r="AE145" s="556"/>
      <c r="AF145" s="521"/>
      <c r="AG145" s="521"/>
      <c r="AH145" s="521"/>
      <c r="AI145" s="521"/>
      <c r="AJ145" s="521"/>
      <c r="AK145" s="521"/>
      <c r="AL145" s="556"/>
      <c r="AM145" s="556"/>
      <c r="AN145" s="556"/>
      <c r="AO145" s="556"/>
      <c r="AP145" s="521"/>
      <c r="AQ145" s="521"/>
      <c r="AR145" s="521"/>
      <c r="AS145" s="561"/>
      <c r="AT145" s="521"/>
      <c r="AU145" s="521"/>
      <c r="AV145" s="521"/>
      <c r="AW145" s="521"/>
      <c r="AX145" s="521"/>
      <c r="AY145" s="521"/>
      <c r="AZ145" s="521"/>
      <c r="BA145" s="521"/>
      <c r="BB145" s="521"/>
      <c r="BC145" s="521"/>
      <c r="BD145" s="521"/>
      <c r="BE145" s="521"/>
      <c r="BF145" s="521"/>
      <c r="BG145" s="521"/>
      <c r="BH145" s="521"/>
      <c r="BI145" s="521"/>
      <c r="BJ145" s="521"/>
      <c r="BK145" s="521"/>
      <c r="BL145" s="521"/>
      <c r="BM145" s="521"/>
      <c r="BN145" s="521"/>
      <c r="BO145" s="521"/>
      <c r="BP145" s="521"/>
      <c r="BQ145" s="521"/>
      <c r="BR145" s="521"/>
      <c r="BS145" s="521"/>
      <c r="BT145" s="521"/>
    </row>
    <row r="146" spans="4:72" x14ac:dyDescent="0.25">
      <c r="D146" s="521"/>
      <c r="E146" s="562"/>
      <c r="F146" s="562"/>
      <c r="G146" s="643"/>
      <c r="H146" s="562"/>
      <c r="I146" s="562"/>
      <c r="J146" s="562"/>
      <c r="K146" s="562"/>
      <c r="L146" s="562"/>
      <c r="M146" s="562"/>
      <c r="N146" s="562"/>
      <c r="O146" s="562"/>
      <c r="P146" s="562"/>
      <c r="Q146" s="562"/>
      <c r="R146" s="562"/>
      <c r="S146" s="562"/>
      <c r="T146" s="562"/>
      <c r="U146" s="562"/>
      <c r="V146" s="562"/>
      <c r="W146" s="562"/>
      <c r="X146" s="562"/>
      <c r="Y146" s="562"/>
      <c r="Z146" s="562"/>
      <c r="AA146" s="591"/>
      <c r="AB146" s="591"/>
      <c r="AC146" s="591"/>
      <c r="AD146" s="556"/>
      <c r="AE146" s="556"/>
      <c r="AF146" s="521"/>
      <c r="AG146" s="521"/>
      <c r="AH146" s="521"/>
      <c r="AI146" s="521"/>
      <c r="AJ146" s="521"/>
      <c r="AK146" s="521"/>
      <c r="AL146" s="556"/>
      <c r="AM146" s="556"/>
      <c r="AN146" s="556"/>
      <c r="AO146" s="556"/>
      <c r="AP146" s="521"/>
      <c r="AQ146" s="521"/>
      <c r="AR146" s="521"/>
      <c r="AS146" s="561"/>
      <c r="AT146" s="521"/>
      <c r="AU146" s="521"/>
      <c r="AV146" s="521"/>
      <c r="AW146" s="521"/>
      <c r="AX146" s="521"/>
      <c r="AY146" s="521"/>
      <c r="AZ146" s="521"/>
      <c r="BA146" s="521"/>
      <c r="BB146" s="521"/>
      <c r="BC146" s="521"/>
      <c r="BD146" s="521"/>
      <c r="BE146" s="521"/>
      <c r="BF146" s="521"/>
      <c r="BG146" s="521"/>
      <c r="BH146" s="521"/>
      <c r="BI146" s="521"/>
      <c r="BJ146" s="521"/>
      <c r="BK146" s="521"/>
      <c r="BL146" s="521"/>
      <c r="BM146" s="521"/>
      <c r="BN146" s="521"/>
      <c r="BO146" s="521"/>
      <c r="BP146" s="521"/>
      <c r="BQ146" s="521"/>
      <c r="BR146" s="521"/>
      <c r="BS146" s="521"/>
      <c r="BT146" s="521"/>
    </row>
    <row r="147" spans="4:72" x14ac:dyDescent="0.25">
      <c r="D147" s="521"/>
      <c r="E147" s="562"/>
      <c r="F147" s="562"/>
      <c r="G147" s="643"/>
      <c r="H147" s="562"/>
      <c r="I147" s="562"/>
      <c r="J147" s="562"/>
      <c r="K147" s="562"/>
      <c r="L147" s="562"/>
      <c r="M147" s="562"/>
      <c r="N147" s="562"/>
      <c r="O147" s="562"/>
      <c r="P147" s="562"/>
      <c r="Q147" s="562"/>
      <c r="R147" s="562"/>
      <c r="S147" s="562"/>
      <c r="T147" s="562"/>
      <c r="U147" s="562"/>
      <c r="V147" s="562"/>
      <c r="W147" s="562"/>
      <c r="X147" s="562"/>
      <c r="Y147" s="562"/>
      <c r="Z147" s="562"/>
      <c r="AA147" s="591"/>
      <c r="AB147" s="591"/>
      <c r="AC147" s="591"/>
      <c r="AD147" s="556"/>
      <c r="AE147" s="556"/>
      <c r="AF147" s="521"/>
      <c r="AG147" s="521"/>
      <c r="AH147" s="521"/>
      <c r="AI147" s="521"/>
      <c r="AJ147" s="521"/>
      <c r="AK147" s="521"/>
      <c r="AL147" s="556"/>
      <c r="AM147" s="556"/>
      <c r="AN147" s="556"/>
      <c r="AO147" s="556"/>
      <c r="AP147" s="521"/>
      <c r="AQ147" s="521"/>
      <c r="AR147" s="521"/>
      <c r="AS147" s="561"/>
      <c r="AT147" s="521"/>
      <c r="AU147" s="521"/>
      <c r="AV147" s="521"/>
      <c r="AW147" s="521"/>
      <c r="AX147" s="521"/>
      <c r="AY147" s="521"/>
      <c r="AZ147" s="521"/>
      <c r="BA147" s="521"/>
      <c r="BB147" s="521"/>
      <c r="BC147" s="521"/>
      <c r="BD147" s="521"/>
      <c r="BE147" s="521"/>
      <c r="BF147" s="521"/>
      <c r="BG147" s="521"/>
      <c r="BH147" s="521"/>
      <c r="BI147" s="521"/>
      <c r="BJ147" s="521"/>
      <c r="BK147" s="521"/>
      <c r="BL147" s="521"/>
      <c r="BM147" s="521"/>
      <c r="BN147" s="521"/>
      <c r="BO147" s="521"/>
      <c r="BP147" s="521"/>
      <c r="BQ147" s="521"/>
      <c r="BR147" s="521"/>
      <c r="BS147" s="521"/>
      <c r="BT147" s="521"/>
    </row>
    <row r="148" spans="4:72" x14ac:dyDescent="0.25">
      <c r="D148" s="521"/>
      <c r="E148" s="562"/>
      <c r="F148" s="562"/>
      <c r="G148" s="643"/>
      <c r="H148" s="562"/>
      <c r="I148" s="562"/>
      <c r="J148" s="562"/>
      <c r="K148" s="562"/>
      <c r="L148" s="562"/>
      <c r="M148" s="562"/>
      <c r="N148" s="562"/>
      <c r="O148" s="562"/>
      <c r="P148" s="562"/>
      <c r="Q148" s="562"/>
      <c r="R148" s="562"/>
      <c r="S148" s="562"/>
      <c r="T148" s="562"/>
      <c r="U148" s="562"/>
      <c r="V148" s="562"/>
      <c r="W148" s="562"/>
      <c r="X148" s="562"/>
      <c r="Y148" s="562"/>
      <c r="Z148" s="562"/>
      <c r="AA148" s="591"/>
      <c r="AB148" s="591"/>
      <c r="AC148" s="591"/>
      <c r="AD148" s="556"/>
      <c r="AE148" s="556"/>
      <c r="AF148" s="521"/>
      <c r="AG148" s="521"/>
      <c r="AH148" s="521"/>
      <c r="AI148" s="521"/>
      <c r="AJ148" s="521"/>
      <c r="AK148" s="521"/>
      <c r="AL148" s="556"/>
      <c r="AM148" s="556"/>
      <c r="AN148" s="556"/>
      <c r="AO148" s="556"/>
      <c r="AP148" s="521"/>
      <c r="AQ148" s="521"/>
      <c r="AR148" s="521"/>
      <c r="AS148" s="561"/>
      <c r="AT148" s="521"/>
      <c r="AU148" s="521"/>
      <c r="AV148" s="521"/>
      <c r="AW148" s="521"/>
      <c r="AX148" s="521"/>
      <c r="AY148" s="521"/>
      <c r="AZ148" s="521"/>
      <c r="BA148" s="521"/>
      <c r="BB148" s="521"/>
      <c r="BC148" s="521"/>
      <c r="BD148" s="521"/>
      <c r="BE148" s="521"/>
      <c r="BF148" s="521"/>
      <c r="BG148" s="521"/>
      <c r="BH148" s="521"/>
      <c r="BI148" s="521"/>
      <c r="BJ148" s="521"/>
      <c r="BK148" s="521"/>
      <c r="BL148" s="521"/>
      <c r="BM148" s="521"/>
      <c r="BN148" s="521"/>
      <c r="BO148" s="521"/>
      <c r="BP148" s="521"/>
      <c r="BQ148" s="521"/>
      <c r="BR148" s="521"/>
      <c r="BS148" s="521"/>
      <c r="BT148" s="521"/>
    </row>
    <row r="149" spans="4:72" x14ac:dyDescent="0.25">
      <c r="D149" s="521"/>
      <c r="E149" s="562"/>
      <c r="F149" s="562"/>
      <c r="G149" s="643"/>
      <c r="H149" s="562"/>
      <c r="I149" s="562"/>
      <c r="J149" s="562"/>
      <c r="K149" s="562"/>
      <c r="L149" s="562"/>
      <c r="M149" s="562"/>
      <c r="N149" s="562"/>
      <c r="O149" s="562"/>
      <c r="P149" s="562"/>
      <c r="Q149" s="562"/>
      <c r="R149" s="562"/>
      <c r="S149" s="562"/>
      <c r="T149" s="562"/>
      <c r="U149" s="562"/>
      <c r="V149" s="562"/>
      <c r="W149" s="562"/>
      <c r="X149" s="562"/>
      <c r="Y149" s="562"/>
      <c r="Z149" s="562"/>
      <c r="AA149" s="591"/>
      <c r="AB149" s="591"/>
      <c r="AC149" s="591"/>
      <c r="AD149" s="556"/>
      <c r="AE149" s="556"/>
      <c r="AF149" s="521"/>
      <c r="AG149" s="521"/>
      <c r="AH149" s="521"/>
      <c r="AI149" s="521"/>
      <c r="AJ149" s="521"/>
      <c r="AK149" s="521"/>
      <c r="AL149" s="556"/>
      <c r="AM149" s="556"/>
      <c r="AN149" s="556"/>
      <c r="AO149" s="556"/>
      <c r="AP149" s="521"/>
      <c r="AQ149" s="521"/>
      <c r="AR149" s="521"/>
      <c r="AS149" s="561"/>
      <c r="AT149" s="521"/>
      <c r="AU149" s="521"/>
      <c r="AV149" s="521"/>
      <c r="AW149" s="521"/>
      <c r="AX149" s="521"/>
      <c r="AY149" s="521"/>
      <c r="AZ149" s="521"/>
      <c r="BA149" s="521"/>
      <c r="BB149" s="521"/>
      <c r="BC149" s="521"/>
      <c r="BD149" s="521"/>
      <c r="BE149" s="521"/>
      <c r="BF149" s="521"/>
      <c r="BG149" s="521"/>
      <c r="BH149" s="521"/>
      <c r="BI149" s="521"/>
      <c r="BJ149" s="521"/>
      <c r="BK149" s="521"/>
      <c r="BL149" s="521"/>
      <c r="BM149" s="521"/>
      <c r="BN149" s="521"/>
      <c r="BO149" s="521"/>
      <c r="BP149" s="521"/>
      <c r="BQ149" s="521"/>
      <c r="BR149" s="521"/>
      <c r="BS149" s="521"/>
      <c r="BT149" s="521"/>
    </row>
    <row r="150" spans="4:72" x14ac:dyDescent="0.25">
      <c r="D150" s="521"/>
      <c r="E150" s="562"/>
      <c r="F150" s="562"/>
      <c r="G150" s="643"/>
      <c r="H150" s="562"/>
      <c r="I150" s="562"/>
      <c r="J150" s="562"/>
      <c r="K150" s="562"/>
      <c r="L150" s="562"/>
      <c r="M150" s="562"/>
      <c r="N150" s="562"/>
      <c r="O150" s="562"/>
      <c r="P150" s="562"/>
      <c r="Q150" s="562"/>
      <c r="R150" s="562"/>
      <c r="S150" s="562"/>
      <c r="T150" s="562"/>
      <c r="U150" s="562"/>
      <c r="V150" s="562"/>
      <c r="W150" s="562"/>
      <c r="X150" s="562"/>
      <c r="Y150" s="562"/>
      <c r="Z150" s="562"/>
      <c r="AA150" s="591"/>
      <c r="AB150" s="591"/>
      <c r="AC150" s="591"/>
      <c r="AD150" s="556"/>
      <c r="AE150" s="556"/>
      <c r="AF150" s="521"/>
      <c r="AG150" s="521"/>
      <c r="AH150" s="521"/>
      <c r="AI150" s="521"/>
      <c r="AJ150" s="521"/>
      <c r="AK150" s="521"/>
      <c r="AL150" s="556"/>
      <c r="AM150" s="556"/>
      <c r="AN150" s="556"/>
      <c r="AO150" s="556"/>
      <c r="AP150" s="521"/>
      <c r="AQ150" s="521"/>
      <c r="AR150" s="521"/>
      <c r="AS150" s="561"/>
      <c r="AT150" s="521"/>
      <c r="AU150" s="521"/>
      <c r="AV150" s="521"/>
      <c r="AW150" s="521"/>
      <c r="AX150" s="521"/>
      <c r="AY150" s="521"/>
      <c r="AZ150" s="521"/>
      <c r="BA150" s="521"/>
      <c r="BB150" s="521"/>
      <c r="BC150" s="521"/>
      <c r="BD150" s="521"/>
      <c r="BE150" s="521"/>
      <c r="BF150" s="521"/>
      <c r="BG150" s="521"/>
      <c r="BH150" s="521"/>
      <c r="BI150" s="521"/>
      <c r="BJ150" s="521"/>
      <c r="BK150" s="521"/>
      <c r="BL150" s="521"/>
      <c r="BM150" s="521"/>
      <c r="BN150" s="521"/>
      <c r="BO150" s="521"/>
      <c r="BP150" s="521"/>
      <c r="BQ150" s="521"/>
      <c r="BR150" s="521"/>
      <c r="BS150" s="521"/>
      <c r="BT150" s="521"/>
    </row>
    <row r="151" spans="4:72" x14ac:dyDescent="0.25">
      <c r="D151" s="521"/>
      <c r="E151" s="562"/>
      <c r="F151" s="562"/>
      <c r="G151" s="643"/>
      <c r="H151" s="562"/>
      <c r="I151" s="562"/>
      <c r="J151" s="562"/>
      <c r="K151" s="562"/>
      <c r="L151" s="562"/>
      <c r="M151" s="562"/>
      <c r="N151" s="562"/>
      <c r="O151" s="562"/>
      <c r="P151" s="562"/>
      <c r="Q151" s="562"/>
      <c r="R151" s="562"/>
      <c r="S151" s="562"/>
      <c r="T151" s="562"/>
      <c r="U151" s="562"/>
      <c r="V151" s="562"/>
      <c r="W151" s="562"/>
      <c r="X151" s="562"/>
      <c r="Y151" s="562"/>
      <c r="Z151" s="562"/>
      <c r="AA151" s="591"/>
      <c r="AB151" s="591"/>
      <c r="AC151" s="591"/>
      <c r="AD151" s="556"/>
      <c r="AE151" s="556"/>
      <c r="AF151" s="521"/>
      <c r="AG151" s="521"/>
      <c r="AH151" s="521"/>
      <c r="AI151" s="521"/>
      <c r="AJ151" s="521"/>
      <c r="AK151" s="521"/>
      <c r="AL151" s="556"/>
      <c r="AM151" s="556"/>
      <c r="AN151" s="556"/>
      <c r="AO151" s="556"/>
      <c r="AP151" s="521"/>
      <c r="AQ151" s="521"/>
      <c r="AR151" s="521"/>
      <c r="AS151" s="561"/>
      <c r="AT151" s="521"/>
      <c r="AU151" s="521"/>
      <c r="AV151" s="521"/>
      <c r="AW151" s="521"/>
      <c r="AX151" s="521"/>
      <c r="AY151" s="521"/>
      <c r="AZ151" s="521"/>
      <c r="BA151" s="521"/>
      <c r="BB151" s="521"/>
      <c r="BC151" s="521"/>
      <c r="BD151" s="521"/>
      <c r="BE151" s="521"/>
      <c r="BF151" s="521"/>
      <c r="BG151" s="521"/>
      <c r="BH151" s="521"/>
      <c r="BI151" s="521"/>
      <c r="BJ151" s="521"/>
      <c r="BK151" s="521"/>
      <c r="BL151" s="521"/>
      <c r="BM151" s="521"/>
      <c r="BN151" s="521"/>
      <c r="BO151" s="521"/>
      <c r="BP151" s="521"/>
      <c r="BQ151" s="521"/>
      <c r="BR151" s="521"/>
      <c r="BS151" s="521"/>
      <c r="BT151" s="521"/>
    </row>
    <row r="152" spans="4:72" x14ac:dyDescent="0.25">
      <c r="D152" s="521"/>
      <c r="E152" s="562"/>
      <c r="F152" s="562"/>
      <c r="G152" s="643"/>
      <c r="H152" s="562"/>
      <c r="I152" s="562"/>
      <c r="J152" s="562"/>
      <c r="K152" s="562"/>
      <c r="L152" s="562"/>
      <c r="M152" s="562"/>
      <c r="N152" s="562"/>
      <c r="O152" s="562"/>
      <c r="P152" s="562"/>
      <c r="Q152" s="562"/>
      <c r="R152" s="562"/>
      <c r="S152" s="562"/>
      <c r="T152" s="562"/>
      <c r="U152" s="562"/>
      <c r="V152" s="562"/>
      <c r="W152" s="562"/>
      <c r="X152" s="562"/>
      <c r="Y152" s="562"/>
      <c r="Z152" s="562"/>
      <c r="AA152" s="591"/>
      <c r="AB152" s="591"/>
      <c r="AC152" s="591"/>
      <c r="AD152" s="556"/>
      <c r="AE152" s="556"/>
      <c r="AF152" s="521"/>
      <c r="AG152" s="521"/>
      <c r="AH152" s="521"/>
      <c r="AI152" s="521"/>
      <c r="AJ152" s="521"/>
      <c r="AK152" s="521"/>
      <c r="AL152" s="556"/>
      <c r="AM152" s="556"/>
      <c r="AN152" s="556"/>
      <c r="AO152" s="556"/>
      <c r="AP152" s="521"/>
      <c r="AQ152" s="521"/>
      <c r="AR152" s="521"/>
      <c r="AS152" s="561"/>
      <c r="AT152" s="521"/>
      <c r="AU152" s="521"/>
      <c r="AV152" s="521"/>
      <c r="AW152" s="521"/>
      <c r="AX152" s="521"/>
      <c r="AY152" s="521"/>
      <c r="AZ152" s="521"/>
      <c r="BA152" s="521"/>
      <c r="BB152" s="521"/>
      <c r="BC152" s="521"/>
      <c r="BD152" s="521"/>
      <c r="BE152" s="521"/>
      <c r="BF152" s="521"/>
      <c r="BG152" s="521"/>
      <c r="BH152" s="521"/>
      <c r="BI152" s="521"/>
      <c r="BJ152" s="521"/>
      <c r="BK152" s="521"/>
      <c r="BL152" s="521"/>
      <c r="BM152" s="521"/>
      <c r="BN152" s="521"/>
      <c r="BO152" s="521"/>
      <c r="BP152" s="521"/>
      <c r="BQ152" s="521"/>
      <c r="BR152" s="521"/>
      <c r="BS152" s="521"/>
      <c r="BT152" s="521"/>
    </row>
    <row r="153" spans="4:72" x14ac:dyDescent="0.25">
      <c r="D153" s="521"/>
      <c r="E153" s="562"/>
      <c r="F153" s="562"/>
      <c r="G153" s="643"/>
      <c r="H153" s="562"/>
      <c r="I153" s="562"/>
      <c r="J153" s="562"/>
      <c r="K153" s="562"/>
      <c r="L153" s="562"/>
      <c r="M153" s="562"/>
      <c r="N153" s="562"/>
      <c r="O153" s="562"/>
      <c r="P153" s="562"/>
      <c r="Q153" s="562"/>
      <c r="R153" s="562"/>
      <c r="S153" s="562"/>
      <c r="T153" s="562"/>
      <c r="U153" s="562"/>
      <c r="V153" s="562"/>
      <c r="W153" s="562"/>
      <c r="X153" s="562"/>
      <c r="Y153" s="562"/>
      <c r="Z153" s="562"/>
      <c r="AA153" s="591"/>
      <c r="AB153" s="591"/>
      <c r="AC153" s="591"/>
      <c r="AD153" s="556"/>
      <c r="AE153" s="556"/>
      <c r="AF153" s="521"/>
      <c r="AG153" s="521"/>
      <c r="AH153" s="521"/>
      <c r="AI153" s="521"/>
      <c r="AJ153" s="521"/>
      <c r="AK153" s="521"/>
      <c r="AL153" s="556"/>
      <c r="AM153" s="556"/>
      <c r="AN153" s="556"/>
      <c r="AO153" s="556"/>
      <c r="AP153" s="521"/>
      <c r="AQ153" s="521"/>
      <c r="AR153" s="521"/>
      <c r="AS153" s="561"/>
      <c r="AT153" s="521"/>
      <c r="AU153" s="521"/>
      <c r="AV153" s="521"/>
      <c r="AW153" s="521"/>
      <c r="AX153" s="521"/>
      <c r="AY153" s="521"/>
      <c r="AZ153" s="521"/>
      <c r="BA153" s="521"/>
      <c r="BB153" s="521"/>
      <c r="BC153" s="521"/>
      <c r="BD153" s="521"/>
      <c r="BE153" s="521"/>
      <c r="BF153" s="521"/>
      <c r="BG153" s="521"/>
      <c r="BH153" s="521"/>
      <c r="BI153" s="521"/>
      <c r="BJ153" s="521"/>
      <c r="BK153" s="521"/>
      <c r="BL153" s="521"/>
      <c r="BM153" s="521"/>
      <c r="BN153" s="521"/>
      <c r="BO153" s="521"/>
      <c r="BP153" s="521"/>
      <c r="BQ153" s="521"/>
      <c r="BR153" s="521"/>
      <c r="BS153" s="521"/>
      <c r="BT153" s="521"/>
    </row>
    <row r="154" spans="4:72" x14ac:dyDescent="0.25">
      <c r="D154" s="521"/>
      <c r="E154" s="562"/>
      <c r="F154" s="562"/>
      <c r="G154" s="643"/>
      <c r="H154" s="562"/>
      <c r="I154" s="562"/>
      <c r="J154" s="562"/>
      <c r="K154" s="562"/>
      <c r="L154" s="562"/>
      <c r="M154" s="562"/>
      <c r="N154" s="562"/>
      <c r="O154" s="562"/>
      <c r="P154" s="562"/>
      <c r="Q154" s="562"/>
      <c r="R154" s="562"/>
      <c r="S154" s="562"/>
      <c r="T154" s="562"/>
      <c r="U154" s="562"/>
      <c r="V154" s="562"/>
      <c r="W154" s="562"/>
      <c r="X154" s="562"/>
      <c r="Y154" s="562"/>
      <c r="Z154" s="562"/>
      <c r="AA154" s="591"/>
      <c r="AB154" s="591"/>
      <c r="AC154" s="591"/>
      <c r="AD154" s="556"/>
      <c r="AE154" s="556"/>
      <c r="AF154" s="521"/>
      <c r="AG154" s="521"/>
      <c r="AH154" s="521"/>
      <c r="AI154" s="521"/>
      <c r="AJ154" s="521"/>
      <c r="AK154" s="521"/>
      <c r="AL154" s="556"/>
      <c r="AM154" s="556"/>
      <c r="AN154" s="556"/>
      <c r="AO154" s="556"/>
      <c r="AP154" s="521"/>
      <c r="AQ154" s="521"/>
      <c r="AR154" s="521"/>
      <c r="AS154" s="561"/>
      <c r="AT154" s="521"/>
      <c r="AU154" s="521"/>
      <c r="AV154" s="521"/>
      <c r="AW154" s="521"/>
      <c r="AX154" s="521"/>
      <c r="AY154" s="521"/>
      <c r="AZ154" s="521"/>
      <c r="BA154" s="521"/>
      <c r="BB154" s="521"/>
      <c r="BC154" s="521"/>
      <c r="BD154" s="521"/>
      <c r="BE154" s="521"/>
      <c r="BF154" s="521"/>
      <c r="BG154" s="521"/>
      <c r="BH154" s="521"/>
      <c r="BI154" s="521"/>
      <c r="BJ154" s="521"/>
      <c r="BK154" s="521"/>
      <c r="BL154" s="521"/>
      <c r="BM154" s="521"/>
      <c r="BN154" s="521"/>
      <c r="BO154" s="521"/>
      <c r="BP154" s="521"/>
      <c r="BQ154" s="521"/>
      <c r="BR154" s="521"/>
      <c r="BS154" s="521"/>
      <c r="BT154" s="521"/>
    </row>
    <row r="155" spans="4:72" x14ac:dyDescent="0.25">
      <c r="D155" s="521"/>
      <c r="E155" s="562"/>
      <c r="F155" s="562"/>
      <c r="G155" s="643"/>
      <c r="H155" s="562"/>
      <c r="I155" s="562"/>
      <c r="J155" s="562"/>
      <c r="K155" s="562"/>
      <c r="L155" s="562"/>
      <c r="M155" s="562"/>
      <c r="N155" s="562"/>
      <c r="O155" s="562"/>
      <c r="P155" s="562"/>
      <c r="Q155" s="562"/>
      <c r="R155" s="562"/>
      <c r="S155" s="562"/>
      <c r="T155" s="562"/>
      <c r="U155" s="562"/>
      <c r="V155" s="562"/>
      <c r="W155" s="562"/>
      <c r="X155" s="562"/>
      <c r="Y155" s="562"/>
      <c r="Z155" s="562"/>
      <c r="AA155" s="591"/>
      <c r="AB155" s="591"/>
      <c r="AC155" s="591"/>
      <c r="AD155" s="556"/>
      <c r="AE155" s="556"/>
      <c r="AF155" s="521"/>
      <c r="AG155" s="521"/>
      <c r="AH155" s="521"/>
      <c r="AI155" s="521"/>
      <c r="AJ155" s="521"/>
      <c r="AK155" s="521"/>
      <c r="AL155" s="556"/>
      <c r="AM155" s="556"/>
      <c r="AN155" s="556"/>
      <c r="AO155" s="556"/>
      <c r="AP155" s="521"/>
      <c r="AQ155" s="521"/>
      <c r="AR155" s="521"/>
      <c r="AS155" s="561"/>
      <c r="AT155" s="521"/>
      <c r="AU155" s="521"/>
      <c r="AV155" s="521"/>
      <c r="AW155" s="521"/>
      <c r="AX155" s="521"/>
      <c r="AY155" s="521"/>
      <c r="AZ155" s="521"/>
      <c r="BA155" s="521"/>
      <c r="BB155" s="521"/>
      <c r="BC155" s="521"/>
      <c r="BD155" s="521"/>
      <c r="BE155" s="521"/>
      <c r="BF155" s="521"/>
      <c r="BG155" s="521"/>
      <c r="BH155" s="521"/>
      <c r="BI155" s="521"/>
      <c r="BJ155" s="521"/>
      <c r="BK155" s="521"/>
      <c r="BL155" s="521"/>
      <c r="BM155" s="521"/>
      <c r="BN155" s="521"/>
      <c r="BO155" s="521"/>
      <c r="BP155" s="521"/>
      <c r="BQ155" s="521"/>
      <c r="BR155" s="521"/>
      <c r="BS155" s="521"/>
      <c r="BT155" s="521"/>
    </row>
    <row r="156" spans="4:72" x14ac:dyDescent="0.25">
      <c r="D156" s="521"/>
      <c r="E156" s="562"/>
      <c r="F156" s="562"/>
      <c r="G156" s="643"/>
      <c r="H156" s="562"/>
      <c r="I156" s="562"/>
      <c r="J156" s="562"/>
      <c r="K156" s="562"/>
      <c r="L156" s="562"/>
      <c r="M156" s="562"/>
      <c r="N156" s="562"/>
      <c r="O156" s="562"/>
      <c r="P156" s="562"/>
      <c r="Q156" s="562"/>
      <c r="R156" s="562"/>
      <c r="S156" s="562"/>
      <c r="T156" s="562"/>
      <c r="U156" s="562"/>
      <c r="V156" s="562"/>
      <c r="W156" s="562"/>
      <c r="X156" s="562"/>
      <c r="Y156" s="562"/>
      <c r="Z156" s="562"/>
      <c r="AA156" s="591"/>
      <c r="AB156" s="591"/>
      <c r="AC156" s="591"/>
      <c r="AD156" s="556"/>
      <c r="AE156" s="556"/>
      <c r="AF156" s="521"/>
      <c r="AG156" s="521"/>
      <c r="AH156" s="521"/>
      <c r="AI156" s="521"/>
      <c r="AJ156" s="521"/>
      <c r="AK156" s="521"/>
      <c r="AL156" s="556"/>
      <c r="AM156" s="556"/>
      <c r="AN156" s="556"/>
      <c r="AO156" s="556"/>
      <c r="AP156" s="521"/>
      <c r="AQ156" s="521"/>
      <c r="AR156" s="521"/>
      <c r="AS156" s="561"/>
      <c r="AT156" s="521"/>
      <c r="AU156" s="521"/>
      <c r="AV156" s="521"/>
      <c r="AW156" s="521"/>
      <c r="AX156" s="521"/>
      <c r="AY156" s="521"/>
      <c r="AZ156" s="521"/>
      <c r="BA156" s="521"/>
      <c r="BB156" s="521"/>
      <c r="BC156" s="521"/>
      <c r="BD156" s="521"/>
      <c r="BE156" s="521"/>
      <c r="BF156" s="521"/>
      <c r="BG156" s="521"/>
      <c r="BH156" s="521"/>
      <c r="BI156" s="521"/>
      <c r="BJ156" s="521"/>
      <c r="BK156" s="521"/>
      <c r="BL156" s="521"/>
      <c r="BM156" s="521"/>
      <c r="BN156" s="521"/>
      <c r="BO156" s="521"/>
      <c r="BP156" s="521"/>
      <c r="BQ156" s="521"/>
      <c r="BR156" s="521"/>
      <c r="BS156" s="521"/>
      <c r="BT156" s="521"/>
    </row>
    <row r="157" spans="4:72" x14ac:dyDescent="0.25">
      <c r="D157" s="521"/>
      <c r="E157" s="562"/>
      <c r="F157" s="562"/>
      <c r="G157" s="643"/>
      <c r="H157" s="562"/>
      <c r="I157" s="562"/>
      <c r="J157" s="562"/>
      <c r="K157" s="562"/>
      <c r="L157" s="562"/>
      <c r="M157" s="562"/>
      <c r="N157" s="562"/>
      <c r="O157" s="562"/>
      <c r="P157" s="562"/>
      <c r="Q157" s="562"/>
      <c r="R157" s="562"/>
      <c r="S157" s="562"/>
      <c r="T157" s="562"/>
      <c r="U157" s="562"/>
      <c r="V157" s="562"/>
      <c r="W157" s="562"/>
      <c r="X157" s="562"/>
      <c r="Y157" s="562"/>
      <c r="Z157" s="562"/>
      <c r="AA157" s="591"/>
      <c r="AB157" s="591"/>
      <c r="AC157" s="591"/>
      <c r="AD157" s="556"/>
      <c r="AE157" s="556"/>
      <c r="AF157" s="521"/>
      <c r="AG157" s="521"/>
      <c r="AH157" s="521"/>
      <c r="AI157" s="521"/>
      <c r="AJ157" s="521"/>
      <c r="AK157" s="521"/>
      <c r="AL157" s="556"/>
      <c r="AM157" s="556"/>
      <c r="AN157" s="556"/>
      <c r="AO157" s="556"/>
      <c r="AP157" s="521"/>
      <c r="AQ157" s="521"/>
      <c r="AR157" s="521"/>
      <c r="AS157" s="561"/>
      <c r="AT157" s="521"/>
      <c r="AU157" s="521"/>
      <c r="AV157" s="521"/>
      <c r="AW157" s="521"/>
      <c r="AX157" s="521"/>
      <c r="AY157" s="521"/>
      <c r="AZ157" s="521"/>
      <c r="BA157" s="521"/>
      <c r="BB157" s="521"/>
      <c r="BC157" s="521"/>
      <c r="BD157" s="521"/>
      <c r="BE157" s="521"/>
      <c r="BF157" s="521"/>
      <c r="BG157" s="521"/>
      <c r="BH157" s="521"/>
      <c r="BI157" s="521"/>
      <c r="BJ157" s="521"/>
      <c r="BK157" s="521"/>
      <c r="BL157" s="521"/>
      <c r="BM157" s="521"/>
      <c r="BN157" s="521"/>
      <c r="BO157" s="521"/>
      <c r="BP157" s="521"/>
      <c r="BQ157" s="521"/>
      <c r="BR157" s="521"/>
      <c r="BS157" s="521"/>
      <c r="BT157" s="521"/>
    </row>
    <row r="158" spans="4:72" x14ac:dyDescent="0.25">
      <c r="D158" s="521"/>
      <c r="E158" s="562"/>
      <c r="F158" s="562"/>
      <c r="G158" s="643"/>
      <c r="H158" s="562"/>
      <c r="I158" s="562"/>
      <c r="J158" s="562"/>
      <c r="K158" s="562"/>
      <c r="L158" s="562"/>
      <c r="M158" s="562"/>
      <c r="N158" s="562"/>
      <c r="O158" s="562"/>
      <c r="P158" s="562"/>
      <c r="Q158" s="562"/>
      <c r="R158" s="562"/>
      <c r="S158" s="562"/>
      <c r="T158" s="562"/>
      <c r="U158" s="562"/>
      <c r="V158" s="562"/>
      <c r="W158" s="562"/>
      <c r="X158" s="562"/>
      <c r="Y158" s="562"/>
      <c r="Z158" s="562"/>
      <c r="AA158" s="591"/>
      <c r="AB158" s="591"/>
      <c r="AC158" s="591"/>
      <c r="AD158" s="556"/>
      <c r="AE158" s="556"/>
      <c r="AF158" s="521"/>
      <c r="AG158" s="521"/>
      <c r="AH158" s="521"/>
      <c r="AI158" s="521"/>
      <c r="AJ158" s="521"/>
      <c r="AK158" s="521"/>
      <c r="AL158" s="556"/>
      <c r="AM158" s="556"/>
      <c r="AN158" s="556"/>
      <c r="AO158" s="556"/>
      <c r="AP158" s="521"/>
      <c r="AQ158" s="521"/>
      <c r="AR158" s="521"/>
      <c r="AS158" s="561"/>
      <c r="AT158" s="521"/>
      <c r="AU158" s="521"/>
      <c r="AV158" s="521"/>
      <c r="AW158" s="521"/>
      <c r="AX158" s="521"/>
      <c r="AY158" s="521"/>
      <c r="AZ158" s="521"/>
      <c r="BA158" s="521"/>
      <c r="BB158" s="521"/>
      <c r="BC158" s="521"/>
      <c r="BD158" s="521"/>
      <c r="BE158" s="521"/>
      <c r="BF158" s="521"/>
      <c r="BG158" s="521"/>
      <c r="BH158" s="521"/>
      <c r="BI158" s="521"/>
      <c r="BJ158" s="521"/>
      <c r="BK158" s="521"/>
      <c r="BL158" s="521"/>
      <c r="BM158" s="521"/>
      <c r="BN158" s="521"/>
      <c r="BO158" s="521"/>
      <c r="BP158" s="521"/>
      <c r="BQ158" s="521"/>
      <c r="BR158" s="521"/>
      <c r="BS158" s="521"/>
      <c r="BT158" s="521"/>
    </row>
    <row r="159" spans="4:72" x14ac:dyDescent="0.25">
      <c r="D159" s="521"/>
      <c r="E159" s="562"/>
      <c r="F159" s="562"/>
      <c r="G159" s="643"/>
      <c r="H159" s="562"/>
      <c r="I159" s="562"/>
      <c r="J159" s="562"/>
      <c r="K159" s="562"/>
      <c r="L159" s="562"/>
      <c r="M159" s="562"/>
      <c r="N159" s="562"/>
      <c r="O159" s="562"/>
      <c r="P159" s="562"/>
      <c r="Q159" s="562"/>
      <c r="R159" s="562"/>
      <c r="S159" s="562"/>
      <c r="T159" s="562"/>
      <c r="U159" s="562"/>
      <c r="V159" s="562"/>
      <c r="W159" s="562"/>
      <c r="X159" s="562"/>
      <c r="Y159" s="562"/>
      <c r="Z159" s="562"/>
      <c r="AA159" s="591"/>
      <c r="AB159" s="591"/>
      <c r="AC159" s="591"/>
      <c r="AD159" s="556"/>
      <c r="AE159" s="556"/>
      <c r="AF159" s="521"/>
      <c r="AG159" s="521"/>
      <c r="AH159" s="521"/>
      <c r="AI159" s="521"/>
      <c r="AJ159" s="521"/>
      <c r="AK159" s="521"/>
      <c r="AL159" s="556"/>
      <c r="AM159" s="556"/>
      <c r="AN159" s="556"/>
      <c r="AO159" s="556"/>
      <c r="AP159" s="521"/>
      <c r="AQ159" s="521"/>
      <c r="AR159" s="521"/>
      <c r="AS159" s="561"/>
      <c r="AT159" s="521"/>
      <c r="AU159" s="521"/>
      <c r="AV159" s="521"/>
      <c r="AW159" s="521"/>
      <c r="AX159" s="521"/>
      <c r="AY159" s="521"/>
      <c r="AZ159" s="521"/>
      <c r="BA159" s="521"/>
      <c r="BB159" s="521"/>
      <c r="BC159" s="521"/>
      <c r="BD159" s="521"/>
      <c r="BE159" s="521"/>
      <c r="BF159" s="521"/>
      <c r="BG159" s="521"/>
      <c r="BH159" s="521"/>
      <c r="BI159" s="521"/>
      <c r="BJ159" s="521"/>
      <c r="BK159" s="521"/>
      <c r="BL159" s="521"/>
      <c r="BM159" s="521"/>
      <c r="BN159" s="521"/>
      <c r="BO159" s="521"/>
      <c r="BP159" s="521"/>
      <c r="BQ159" s="521"/>
      <c r="BR159" s="521"/>
      <c r="BS159" s="521"/>
      <c r="BT159" s="521"/>
    </row>
    <row r="160" spans="4:72" x14ac:dyDescent="0.25">
      <c r="D160" s="521"/>
      <c r="E160" s="562"/>
      <c r="F160" s="562"/>
      <c r="G160" s="643"/>
      <c r="H160" s="562"/>
      <c r="I160" s="562"/>
      <c r="J160" s="562"/>
      <c r="K160" s="562"/>
      <c r="L160" s="562"/>
      <c r="M160" s="562"/>
      <c r="N160" s="562"/>
      <c r="O160" s="562"/>
      <c r="P160" s="562"/>
      <c r="Q160" s="562"/>
      <c r="R160" s="562"/>
      <c r="S160" s="562"/>
      <c r="T160" s="562"/>
      <c r="U160" s="562"/>
      <c r="V160" s="562"/>
      <c r="W160" s="562"/>
      <c r="X160" s="562"/>
      <c r="Y160" s="562"/>
      <c r="Z160" s="562"/>
      <c r="AA160" s="591"/>
      <c r="AB160" s="591"/>
      <c r="AC160" s="591"/>
      <c r="AD160" s="556"/>
      <c r="AE160" s="556"/>
      <c r="AF160" s="521"/>
      <c r="AG160" s="521"/>
      <c r="AH160" s="521"/>
      <c r="AI160" s="521"/>
      <c r="AJ160" s="521"/>
      <c r="AK160" s="521"/>
      <c r="AL160" s="556"/>
      <c r="AM160" s="556"/>
      <c r="AN160" s="556"/>
      <c r="AO160" s="556"/>
      <c r="AP160" s="521"/>
      <c r="AQ160" s="521"/>
      <c r="AR160" s="521"/>
      <c r="AS160" s="561"/>
      <c r="AT160" s="521"/>
      <c r="AU160" s="521"/>
      <c r="AV160" s="521"/>
      <c r="AW160" s="521"/>
      <c r="AX160" s="521"/>
      <c r="AY160" s="521"/>
      <c r="AZ160" s="521"/>
      <c r="BA160" s="521"/>
      <c r="BB160" s="521"/>
      <c r="BC160" s="521"/>
      <c r="BD160" s="521"/>
      <c r="BE160" s="521"/>
      <c r="BF160" s="521"/>
      <c r="BG160" s="521"/>
      <c r="BH160" s="521"/>
      <c r="BI160" s="521"/>
      <c r="BJ160" s="521"/>
      <c r="BK160" s="521"/>
      <c r="BL160" s="521"/>
      <c r="BM160" s="521"/>
      <c r="BN160" s="521"/>
      <c r="BO160" s="521"/>
      <c r="BP160" s="521"/>
      <c r="BQ160" s="521"/>
      <c r="BR160" s="521"/>
      <c r="BS160" s="521"/>
      <c r="BT160" s="521"/>
    </row>
    <row r="161" spans="4:72" x14ac:dyDescent="0.25">
      <c r="D161" s="521"/>
      <c r="E161" s="562"/>
      <c r="F161" s="562"/>
      <c r="G161" s="643"/>
      <c r="H161" s="562"/>
      <c r="I161" s="562"/>
      <c r="J161" s="562"/>
      <c r="K161" s="562"/>
      <c r="L161" s="562"/>
      <c r="M161" s="562"/>
      <c r="N161" s="562"/>
      <c r="O161" s="562"/>
      <c r="P161" s="562"/>
      <c r="Q161" s="562"/>
      <c r="R161" s="562"/>
      <c r="S161" s="562"/>
      <c r="T161" s="562"/>
      <c r="U161" s="562"/>
      <c r="V161" s="562"/>
      <c r="W161" s="562"/>
      <c r="X161" s="562"/>
      <c r="Y161" s="562"/>
      <c r="Z161" s="562"/>
      <c r="AA161" s="591"/>
      <c r="AB161" s="591"/>
      <c r="AC161" s="591"/>
      <c r="AD161" s="556"/>
      <c r="AE161" s="556"/>
      <c r="AF161" s="521"/>
      <c r="AG161" s="521"/>
      <c r="AH161" s="521"/>
      <c r="AI161" s="521"/>
      <c r="AJ161" s="521"/>
      <c r="AK161" s="521"/>
      <c r="AL161" s="556"/>
      <c r="AM161" s="556"/>
      <c r="AN161" s="556"/>
      <c r="AO161" s="556"/>
      <c r="AP161" s="521"/>
      <c r="AQ161" s="521"/>
      <c r="AR161" s="521"/>
      <c r="AS161" s="561"/>
      <c r="AT161" s="521"/>
      <c r="AU161" s="521"/>
      <c r="AV161" s="521"/>
      <c r="AW161" s="521"/>
      <c r="AX161" s="521"/>
      <c r="AY161" s="521"/>
      <c r="AZ161" s="521"/>
      <c r="BA161" s="521"/>
      <c r="BB161" s="521"/>
      <c r="BC161" s="521"/>
      <c r="BD161" s="521"/>
      <c r="BE161" s="521"/>
      <c r="BF161" s="521"/>
      <c r="BG161" s="521"/>
      <c r="BH161" s="521"/>
      <c r="BI161" s="521"/>
      <c r="BJ161" s="521"/>
      <c r="BK161" s="521"/>
      <c r="BL161" s="521"/>
      <c r="BM161" s="521"/>
      <c r="BN161" s="521"/>
      <c r="BO161" s="521"/>
      <c r="BP161" s="521"/>
      <c r="BQ161" s="521"/>
      <c r="BR161" s="521"/>
      <c r="BS161" s="521"/>
      <c r="BT161" s="521"/>
    </row>
    <row r="162" spans="4:72" x14ac:dyDescent="0.25">
      <c r="D162" s="521"/>
      <c r="E162" s="562"/>
      <c r="F162" s="562"/>
      <c r="G162" s="643"/>
      <c r="H162" s="562"/>
      <c r="I162" s="562"/>
      <c r="J162" s="562"/>
      <c r="K162" s="562"/>
      <c r="L162" s="562"/>
      <c r="M162" s="562"/>
      <c r="N162" s="562"/>
      <c r="O162" s="562"/>
      <c r="P162" s="562"/>
      <c r="Q162" s="562"/>
      <c r="R162" s="562"/>
      <c r="S162" s="562"/>
      <c r="T162" s="562"/>
      <c r="U162" s="562"/>
      <c r="V162" s="562"/>
      <c r="W162" s="562"/>
      <c r="X162" s="562"/>
      <c r="Y162" s="562"/>
      <c r="Z162" s="562"/>
      <c r="AA162" s="591"/>
      <c r="AB162" s="591"/>
      <c r="AC162" s="591"/>
      <c r="AD162" s="556"/>
      <c r="AE162" s="556"/>
      <c r="AF162" s="521"/>
      <c r="AG162" s="521"/>
      <c r="AH162" s="521"/>
      <c r="AI162" s="521"/>
      <c r="AJ162" s="521"/>
      <c r="AK162" s="521"/>
      <c r="AL162" s="556"/>
      <c r="AM162" s="556"/>
      <c r="AN162" s="556"/>
      <c r="AO162" s="556"/>
      <c r="AP162" s="521"/>
      <c r="AQ162" s="521"/>
      <c r="AR162" s="521"/>
      <c r="AS162" s="561"/>
      <c r="AT162" s="521"/>
      <c r="AU162" s="521"/>
      <c r="AV162" s="521"/>
      <c r="AW162" s="521"/>
      <c r="AX162" s="521"/>
      <c r="AY162" s="521"/>
      <c r="AZ162" s="521"/>
      <c r="BA162" s="521"/>
      <c r="BB162" s="521"/>
      <c r="BC162" s="521"/>
      <c r="BD162" s="521"/>
      <c r="BE162" s="521"/>
      <c r="BF162" s="521"/>
      <c r="BG162" s="521"/>
      <c r="BH162" s="521"/>
      <c r="BI162" s="521"/>
      <c r="BJ162" s="521"/>
      <c r="BK162" s="521"/>
      <c r="BL162" s="521"/>
      <c r="BM162" s="521"/>
      <c r="BN162" s="521"/>
      <c r="BO162" s="521"/>
      <c r="BP162" s="521"/>
      <c r="BQ162" s="521"/>
      <c r="BR162" s="521"/>
      <c r="BS162" s="521"/>
      <c r="BT162" s="521"/>
    </row>
    <row r="163" spans="4:72" x14ac:dyDescent="0.25">
      <c r="D163" s="521"/>
      <c r="E163" s="562"/>
      <c r="F163" s="562"/>
      <c r="G163" s="643"/>
      <c r="H163" s="562"/>
      <c r="I163" s="562"/>
      <c r="J163" s="562"/>
      <c r="K163" s="562"/>
      <c r="L163" s="562"/>
      <c r="M163" s="562"/>
      <c r="N163" s="562"/>
      <c r="O163" s="562"/>
      <c r="P163" s="562"/>
      <c r="Q163" s="562"/>
      <c r="R163" s="562"/>
      <c r="S163" s="562"/>
      <c r="T163" s="562"/>
      <c r="U163" s="562"/>
      <c r="V163" s="562"/>
      <c r="W163" s="562"/>
      <c r="X163" s="562"/>
      <c r="Y163" s="562"/>
      <c r="Z163" s="562"/>
      <c r="AA163" s="591"/>
      <c r="AB163" s="591"/>
      <c r="AC163" s="591"/>
      <c r="AD163" s="556"/>
      <c r="AE163" s="556"/>
      <c r="AF163" s="521"/>
      <c r="AG163" s="521"/>
      <c r="AH163" s="521"/>
      <c r="AI163" s="521"/>
      <c r="AJ163" s="521"/>
      <c r="AK163" s="521"/>
      <c r="AL163" s="556"/>
      <c r="AM163" s="556"/>
      <c r="AN163" s="556"/>
      <c r="AO163" s="556"/>
      <c r="AP163" s="521"/>
      <c r="AQ163" s="521"/>
      <c r="AR163" s="521"/>
      <c r="AS163" s="561"/>
      <c r="AT163" s="521"/>
      <c r="AU163" s="521"/>
      <c r="AV163" s="521"/>
      <c r="AW163" s="521"/>
      <c r="AX163" s="521"/>
      <c r="AY163" s="521"/>
      <c r="AZ163" s="521"/>
      <c r="BA163" s="521"/>
      <c r="BB163" s="521"/>
      <c r="BC163" s="521"/>
      <c r="BD163" s="521"/>
      <c r="BE163" s="521"/>
      <c r="BF163" s="521"/>
      <c r="BG163" s="521"/>
      <c r="BH163" s="521"/>
      <c r="BI163" s="521"/>
      <c r="BJ163" s="521"/>
      <c r="BK163" s="521"/>
      <c r="BL163" s="521"/>
      <c r="BM163" s="521"/>
      <c r="BN163" s="521"/>
      <c r="BO163" s="521"/>
      <c r="BP163" s="521"/>
      <c r="BQ163" s="521"/>
      <c r="BR163" s="521"/>
      <c r="BS163" s="521"/>
      <c r="BT163" s="521"/>
    </row>
    <row r="164" spans="4:72" x14ac:dyDescent="0.25">
      <c r="D164" s="521"/>
      <c r="E164" s="562"/>
      <c r="F164" s="562"/>
      <c r="G164" s="643"/>
      <c r="H164" s="562"/>
      <c r="I164" s="562"/>
      <c r="J164" s="562"/>
      <c r="K164" s="562"/>
      <c r="L164" s="562"/>
      <c r="M164" s="562"/>
      <c r="N164" s="562"/>
      <c r="O164" s="562"/>
      <c r="P164" s="562"/>
      <c r="Q164" s="562"/>
      <c r="R164" s="562"/>
      <c r="S164" s="562"/>
      <c r="T164" s="562"/>
      <c r="U164" s="562"/>
      <c r="V164" s="562"/>
      <c r="W164" s="562"/>
      <c r="X164" s="562"/>
      <c r="Y164" s="562"/>
      <c r="Z164" s="562"/>
      <c r="AA164" s="591"/>
      <c r="AB164" s="591"/>
      <c r="AC164" s="591"/>
      <c r="AD164" s="556"/>
      <c r="AE164" s="556"/>
      <c r="AF164" s="521"/>
      <c r="AG164" s="521"/>
      <c r="AH164" s="521"/>
      <c r="AI164" s="521"/>
      <c r="AJ164" s="521"/>
      <c r="AK164" s="521"/>
      <c r="AL164" s="556"/>
      <c r="AM164" s="556"/>
      <c r="AN164" s="556"/>
      <c r="AO164" s="556"/>
      <c r="AP164" s="521"/>
      <c r="AQ164" s="521"/>
      <c r="AR164" s="521"/>
      <c r="AS164" s="561"/>
      <c r="AT164" s="521"/>
      <c r="AU164" s="521"/>
      <c r="AV164" s="521"/>
      <c r="AW164" s="521"/>
      <c r="AX164" s="521"/>
      <c r="AY164" s="521"/>
      <c r="AZ164" s="521"/>
      <c r="BA164" s="521"/>
      <c r="BB164" s="521"/>
      <c r="BC164" s="521"/>
      <c r="BD164" s="521"/>
      <c r="BE164" s="521"/>
      <c r="BF164" s="521"/>
      <c r="BG164" s="521"/>
      <c r="BH164" s="521"/>
      <c r="BI164" s="521"/>
      <c r="BJ164" s="521"/>
      <c r="BK164" s="521"/>
      <c r="BL164" s="521"/>
      <c r="BM164" s="521"/>
      <c r="BN164" s="521"/>
      <c r="BO164" s="521"/>
      <c r="BP164" s="521"/>
      <c r="BQ164" s="521"/>
      <c r="BR164" s="521"/>
      <c r="BS164" s="521"/>
      <c r="BT164" s="521"/>
    </row>
    <row r="165" spans="4:72" x14ac:dyDescent="0.25">
      <c r="D165" s="521"/>
      <c r="E165" s="562"/>
      <c r="F165" s="562"/>
      <c r="G165" s="643"/>
      <c r="H165" s="562"/>
      <c r="I165" s="562"/>
      <c r="J165" s="562"/>
      <c r="K165" s="562"/>
      <c r="L165" s="562"/>
      <c r="M165" s="562"/>
      <c r="N165" s="562"/>
      <c r="O165" s="562"/>
      <c r="P165" s="562"/>
      <c r="Q165" s="562"/>
      <c r="R165" s="562"/>
      <c r="S165" s="562"/>
      <c r="T165" s="562"/>
      <c r="U165" s="562"/>
      <c r="V165" s="562"/>
      <c r="W165" s="562"/>
      <c r="X165" s="562"/>
      <c r="Y165" s="562"/>
      <c r="Z165" s="562"/>
      <c r="AA165" s="591"/>
      <c r="AB165" s="591"/>
      <c r="AC165" s="591"/>
      <c r="AD165" s="556"/>
      <c r="AE165" s="556"/>
      <c r="AF165" s="521"/>
      <c r="AG165" s="521"/>
      <c r="AH165" s="521"/>
      <c r="AI165" s="521"/>
      <c r="AJ165" s="521"/>
      <c r="AK165" s="521"/>
      <c r="AL165" s="556"/>
      <c r="AM165" s="556"/>
      <c r="AN165" s="556"/>
      <c r="AO165" s="556"/>
      <c r="AP165" s="521"/>
      <c r="AQ165" s="521"/>
      <c r="AR165" s="521"/>
      <c r="AS165" s="561"/>
      <c r="AT165" s="521"/>
      <c r="AU165" s="521"/>
      <c r="AV165" s="521"/>
      <c r="AW165" s="521"/>
      <c r="AX165" s="521"/>
      <c r="AY165" s="521"/>
      <c r="AZ165" s="521"/>
      <c r="BA165" s="521"/>
      <c r="BB165" s="521"/>
      <c r="BC165" s="521"/>
      <c r="BD165" s="521"/>
      <c r="BE165" s="521"/>
      <c r="BF165" s="521"/>
      <c r="BG165" s="521"/>
      <c r="BH165" s="521"/>
      <c r="BI165" s="521"/>
      <c r="BJ165" s="521"/>
      <c r="BK165" s="521"/>
      <c r="BL165" s="521"/>
      <c r="BM165" s="521"/>
      <c r="BN165" s="521"/>
      <c r="BO165" s="521"/>
      <c r="BP165" s="521"/>
      <c r="BQ165" s="521"/>
      <c r="BR165" s="521"/>
      <c r="BS165" s="521"/>
      <c r="BT165" s="521"/>
    </row>
    <row r="166" spans="4:72" x14ac:dyDescent="0.25">
      <c r="D166" s="521"/>
      <c r="E166" s="562"/>
      <c r="F166" s="562"/>
      <c r="G166" s="643"/>
      <c r="H166" s="562"/>
      <c r="I166" s="562"/>
      <c r="J166" s="562"/>
      <c r="K166" s="562"/>
      <c r="L166" s="562"/>
      <c r="M166" s="562"/>
      <c r="N166" s="562"/>
      <c r="O166" s="562"/>
      <c r="P166" s="562"/>
      <c r="Q166" s="562"/>
      <c r="R166" s="562"/>
      <c r="S166" s="562"/>
      <c r="T166" s="562"/>
      <c r="U166" s="562"/>
      <c r="V166" s="562"/>
      <c r="W166" s="562"/>
      <c r="X166" s="562"/>
      <c r="Y166" s="562"/>
      <c r="Z166" s="562"/>
      <c r="AA166" s="591"/>
      <c r="AB166" s="591"/>
      <c r="AC166" s="591"/>
      <c r="AD166" s="556"/>
      <c r="AE166" s="556"/>
      <c r="AF166" s="521"/>
      <c r="AG166" s="521"/>
      <c r="AH166" s="521"/>
      <c r="AI166" s="521"/>
      <c r="AJ166" s="521"/>
      <c r="AK166" s="521"/>
      <c r="AL166" s="556"/>
      <c r="AM166" s="556"/>
      <c r="AN166" s="556"/>
      <c r="AO166" s="556"/>
      <c r="AP166" s="521"/>
      <c r="AQ166" s="521"/>
      <c r="AR166" s="521"/>
      <c r="AS166" s="561"/>
      <c r="AT166" s="521"/>
      <c r="AU166" s="521"/>
      <c r="AV166" s="521"/>
      <c r="AW166" s="521"/>
      <c r="AX166" s="521"/>
      <c r="AY166" s="521"/>
      <c r="AZ166" s="521"/>
      <c r="BA166" s="521"/>
      <c r="BB166" s="521"/>
      <c r="BC166" s="521"/>
      <c r="BD166" s="521"/>
      <c r="BE166" s="521"/>
      <c r="BF166" s="521"/>
      <c r="BG166" s="521"/>
      <c r="BH166" s="521"/>
      <c r="BI166" s="521"/>
      <c r="BJ166" s="521"/>
      <c r="BK166" s="521"/>
      <c r="BL166" s="521"/>
      <c r="BM166" s="521"/>
      <c r="BN166" s="521"/>
      <c r="BO166" s="521"/>
      <c r="BP166" s="521"/>
      <c r="BQ166" s="521"/>
      <c r="BR166" s="521"/>
      <c r="BS166" s="521"/>
      <c r="BT166" s="521"/>
    </row>
    <row r="167" spans="4:72" x14ac:dyDescent="0.25">
      <c r="D167" s="521"/>
      <c r="E167" s="562"/>
      <c r="F167" s="562"/>
      <c r="G167" s="643"/>
      <c r="H167" s="562"/>
      <c r="I167" s="562"/>
      <c r="J167" s="562"/>
      <c r="K167" s="562"/>
      <c r="L167" s="562"/>
      <c r="M167" s="562"/>
      <c r="N167" s="562"/>
      <c r="O167" s="562"/>
      <c r="P167" s="562"/>
      <c r="Q167" s="562"/>
      <c r="R167" s="562"/>
      <c r="S167" s="562"/>
      <c r="T167" s="562"/>
      <c r="U167" s="562"/>
      <c r="V167" s="562"/>
      <c r="W167" s="562"/>
      <c r="X167" s="562"/>
      <c r="Y167" s="562"/>
      <c r="Z167" s="562"/>
      <c r="AA167" s="591"/>
      <c r="AB167" s="591"/>
      <c r="AC167" s="591"/>
      <c r="AD167" s="556"/>
      <c r="AE167" s="556"/>
      <c r="AF167" s="521"/>
      <c r="AG167" s="521"/>
      <c r="AH167" s="521"/>
      <c r="AI167" s="521"/>
      <c r="AJ167" s="521"/>
      <c r="AK167" s="521"/>
      <c r="AL167" s="556"/>
      <c r="AM167" s="556"/>
      <c r="AN167" s="556"/>
      <c r="AO167" s="556"/>
      <c r="AP167" s="521"/>
      <c r="AQ167" s="521"/>
      <c r="AR167" s="521"/>
      <c r="AS167" s="561"/>
      <c r="AT167" s="521"/>
      <c r="AU167" s="521"/>
      <c r="AV167" s="521"/>
      <c r="AW167" s="521"/>
      <c r="AX167" s="521"/>
      <c r="AY167" s="521"/>
      <c r="AZ167" s="521"/>
      <c r="BA167" s="521"/>
      <c r="BB167" s="521"/>
      <c r="BC167" s="521"/>
      <c r="BD167" s="521"/>
      <c r="BE167" s="521"/>
      <c r="BF167" s="521"/>
      <c r="BG167" s="521"/>
      <c r="BH167" s="521"/>
      <c r="BI167" s="521"/>
      <c r="BJ167" s="521"/>
      <c r="BK167" s="521"/>
      <c r="BL167" s="521"/>
      <c r="BM167" s="521"/>
      <c r="BN167" s="521"/>
      <c r="BO167" s="521"/>
      <c r="BP167" s="521"/>
      <c r="BQ167" s="521"/>
      <c r="BR167" s="521"/>
      <c r="BS167" s="521"/>
      <c r="BT167" s="521"/>
    </row>
  </sheetData>
  <sheetProtection algorithmName="SHA-512" hashValue="+fYUh1rBVtEEV1BliNiYYGVgozW4TNwMO6+uYSlgGmW9RPmmSYhohmevGHgenRYa5rjcXaX2Vppgfdy/42lZog==" saltValue="OMR8kBYXoLxRa6MKi0or6A==" spinCount="100000" sheet="1" formatCells="0" formatColumns="0" formatRows="0"/>
  <protectedRanges>
    <protectedRange algorithmName="SHA-512" hashValue="fiVUKSGak3PdQ2H1Iggv7mgX/tDPZUYWj/xEC6IoaS7UoTO0hC+UOm7KYnbT81ASmc4olGFyuu8y9ofO0c8j8A==" saltValue="pU4T1eMNSq8ypRXUSxKcPg==" spinCount="100000" sqref="Q23" name="Range1"/>
  </protectedRanges>
  <mergeCells count="75">
    <mergeCell ref="F47:I47"/>
    <mergeCell ref="F48:I48"/>
    <mergeCell ref="F49:I49"/>
    <mergeCell ref="F50:I50"/>
    <mergeCell ref="E58:G58"/>
    <mergeCell ref="E59:G59"/>
    <mergeCell ref="E60:G60"/>
    <mergeCell ref="AG51:AI51"/>
    <mergeCell ref="D53:G53"/>
    <mergeCell ref="E54:G54"/>
    <mergeCell ref="E55:G55"/>
    <mergeCell ref="E56:G56"/>
    <mergeCell ref="E57:G57"/>
    <mergeCell ref="Z52:AU52"/>
    <mergeCell ref="Z53:AU66"/>
    <mergeCell ref="F46:I46"/>
    <mergeCell ref="F35:I35"/>
    <mergeCell ref="F36:I36"/>
    <mergeCell ref="F37:I37"/>
    <mergeCell ref="F38:I38"/>
    <mergeCell ref="F39:I39"/>
    <mergeCell ref="F40:I40"/>
    <mergeCell ref="F41:I41"/>
    <mergeCell ref="F42:I42"/>
    <mergeCell ref="F43:I43"/>
    <mergeCell ref="F44:I44"/>
    <mergeCell ref="F45:I45"/>
    <mergeCell ref="F34:I34"/>
    <mergeCell ref="F23:I23"/>
    <mergeCell ref="F24:I24"/>
    <mergeCell ref="F25:I25"/>
    <mergeCell ref="F26:I26"/>
    <mergeCell ref="F27:I27"/>
    <mergeCell ref="F28:I28"/>
    <mergeCell ref="F29:I29"/>
    <mergeCell ref="F30:I30"/>
    <mergeCell ref="F31:I31"/>
    <mergeCell ref="F32:I32"/>
    <mergeCell ref="F33:I33"/>
    <mergeCell ref="U12:V12"/>
    <mergeCell ref="W12:AB12"/>
    <mergeCell ref="F22:I22"/>
    <mergeCell ref="D11:G11"/>
    <mergeCell ref="H11:J11"/>
    <mergeCell ref="D12:G12"/>
    <mergeCell ref="H12:L12"/>
    <mergeCell ref="E18:I18"/>
    <mergeCell ref="F21:I21"/>
    <mergeCell ref="D15:I17"/>
    <mergeCell ref="D14:J14"/>
    <mergeCell ref="Q12:T12"/>
    <mergeCell ref="K14:N14"/>
    <mergeCell ref="D10:G10"/>
    <mergeCell ref="H10:J10"/>
    <mergeCell ref="N10:T10"/>
    <mergeCell ref="D5:G5"/>
    <mergeCell ref="H5:L5"/>
    <mergeCell ref="N5:R5"/>
    <mergeCell ref="N6:R6"/>
    <mergeCell ref="D7:G7"/>
    <mergeCell ref="H7:L7"/>
    <mergeCell ref="D8:G8"/>
    <mergeCell ref="H8:L8"/>
    <mergeCell ref="N9:T9"/>
    <mergeCell ref="S5:AA5"/>
    <mergeCell ref="S6:AA6"/>
    <mergeCell ref="D4:G4"/>
    <mergeCell ref="H4:L4"/>
    <mergeCell ref="N4:R4"/>
    <mergeCell ref="D1:AU1"/>
    <mergeCell ref="D3:G3"/>
    <mergeCell ref="H3:L3"/>
    <mergeCell ref="N3:R3"/>
    <mergeCell ref="S3:AA3"/>
    <mergeCell ref="S4:AA4"/>
  </mergeCells>
  <conditionalFormatting sqref="D21:D50">
    <cfRule type="expression" dxfId="24" priority="1">
      <formula>$A21&gt;1</formula>
    </cfRule>
  </conditionalFormatting>
  <conditionalFormatting sqref="M21:M50">
    <cfRule type="cellIs" dxfId="23" priority="41" stopIfTrue="1" operator="greaterThan">
      <formula>5</formula>
    </cfRule>
  </conditionalFormatting>
  <conditionalFormatting sqref="AF21:AF50">
    <cfRule type="expression" dxfId="17" priority="38">
      <formula>$A21&gt;1</formula>
    </cfRule>
  </conditionalFormatting>
  <conditionalFormatting sqref="AM21:AO50">
    <cfRule type="cellIs" dxfId="16" priority="42" stopIfTrue="1" operator="equal">
      <formula>"No"</formula>
    </cfRule>
    <cfRule type="cellIs" dxfId="15" priority="43" stopIfTrue="1" operator="equal">
      <formula>"Yes"</formula>
    </cfRule>
  </conditionalFormatting>
  <conditionalFormatting sqref="AR21:AR50">
    <cfRule type="cellIs" dxfId="14" priority="2" operator="equal">
      <formula>"yes"</formula>
    </cfRule>
    <cfRule type="cellIs" dxfId="13" priority="55" stopIfTrue="1" operator="equal">
      <formula>"No"</formula>
    </cfRule>
    <cfRule type="cellIs" dxfId="12" priority="56" stopIfTrue="1" operator="equal">
      <formula>"hr"</formula>
    </cfRule>
  </conditionalFormatting>
  <conditionalFormatting sqref="AS21:AS50">
    <cfRule type="cellIs" dxfId="11" priority="50" stopIfTrue="1" operator="equal">
      <formula>"NO"</formula>
    </cfRule>
    <cfRule type="cellIs" dxfId="10" priority="51" stopIfTrue="1" operator="equal">
      <formula>"YES"</formula>
    </cfRule>
  </conditionalFormatting>
  <conditionalFormatting sqref="AT21:AT50">
    <cfRule type="cellIs" dxfId="9" priority="35" operator="between">
      <formula>100.01</formula>
      <formula>1400000</formula>
    </cfRule>
    <cfRule type="cellIs" dxfId="8" priority="37" operator="between">
      <formula>0.00001</formula>
      <formula>100</formula>
    </cfRule>
  </conditionalFormatting>
  <conditionalFormatting sqref="AU21:AU50">
    <cfRule type="cellIs" dxfId="7" priority="32" operator="between">
      <formula>120.02</formula>
      <formula>140000</formula>
    </cfRule>
    <cfRule type="cellIs" dxfId="6" priority="33" operator="between">
      <formula>100.01</formula>
      <formula>120.01</formula>
    </cfRule>
    <cfRule type="cellIs" dxfId="5" priority="34" operator="between">
      <formula>0.000001</formula>
      <formula>100</formula>
    </cfRule>
  </conditionalFormatting>
  <hyperlinks>
    <hyperlink ref="D15:I17" location="'Capacity Plan'!A1" display="Capacity Plan" xr:uid="{0EB1EF9B-C995-4032-8420-EFAB93E31C8A}"/>
    <hyperlink ref="E21" location="'Process 1 - Actual Run Data'!A1" display="1" xr:uid="{0AA3C074-BD53-4238-8D3C-FBA8622DB17A}"/>
    <hyperlink ref="E22" location="'Process 2 - Actual Run Data'!A1" tooltip="Go to process tab 2" display="2" xr:uid="{5F53C076-1506-4480-8C51-CD8D8B7727CD}"/>
    <hyperlink ref="E23" location="'Process 3 - Actual Run Data'!A1" display="3" xr:uid="{991067C2-C9BB-45AF-A356-192A01B0212A}"/>
    <hyperlink ref="E24" location="'Process 4 - Actual Run Data'!A1" display="4" xr:uid="{31915B10-4CC0-4571-890F-1968F0092201}"/>
    <hyperlink ref="E25" location="'Process 5 - Actual Run Data'!A1" display="5" xr:uid="{F6EE8A4D-9E11-4EFC-AF9A-C92EC4326016}"/>
    <hyperlink ref="E26" location="'Process 6 - Actual Run Data'!A1" display="6" xr:uid="{D1E59B96-31D8-486A-A1E0-8EC9431EE4DA}"/>
    <hyperlink ref="E27" location="'Process 7 - Actual Run Data'!A1" display="7" xr:uid="{9508DBA6-1A3A-4825-8C50-6D4C68ACAC75}"/>
    <hyperlink ref="E28" location="'Process 8 - Actual Run Data'!A1" display="8" xr:uid="{C59B4948-9AB7-4658-82CE-9DDBBECB7CF5}"/>
    <hyperlink ref="E29" location="'Process 9 - Actual Run Data'!A1" display="9" xr:uid="{C91B6C7D-C16C-4E17-89FA-D4F7659240D9}"/>
    <hyperlink ref="E30" location="'Process 10 - Actual Run Data'!A1" display="10" xr:uid="{18AE81EA-759A-4AA7-A108-71163F37B203}"/>
    <hyperlink ref="E31" location="'Process 11 - Actual Run Data'!A1" display="11" xr:uid="{7AC9FD79-6A03-40B3-8020-C4ACC5856614}"/>
    <hyperlink ref="E32" location="'Process 12 - Actual Run Data'!A1" display="12" xr:uid="{42A33A40-E7DF-4BDB-BF6F-CC7CB26F7F6D}"/>
    <hyperlink ref="E33" location="'Process 13 - Actual Run Data'!A1" display="13" xr:uid="{AAFA5E63-F37D-454A-B7D7-12145FBBB7A2}"/>
    <hyperlink ref="E34" location="'Process 14 - Actual Run Data'!A1" display="14" xr:uid="{8EF77805-E919-4BB4-A430-A413FA2C1022}"/>
    <hyperlink ref="E35" location="'Process 15 - Actual Run Data'!A1" display="15" xr:uid="{A5EF216E-380E-48C4-BF9A-501DDEC8DD0A}"/>
    <hyperlink ref="E36" location="'Process 16 - Actual Run Data'!A1" display="16" xr:uid="{6E23C564-3434-4672-9796-AC641FF8B98A}"/>
    <hyperlink ref="E37" location="'Process 17 - Actual Run Data'!A1" display="17" xr:uid="{9073D83F-4E95-49D0-95AB-C27A7258D5B2}"/>
    <hyperlink ref="E38" location="'Process 18 - Actual Run Data'!A1" display="18" xr:uid="{7C6E974D-81A3-4FE3-9B52-CC42B092B2FD}"/>
    <hyperlink ref="E39" location="'Process 19 - Actual Run Data'!A1" display="19" xr:uid="{67C05E0E-1EB6-40E4-BC5F-1484C7A94849}"/>
    <hyperlink ref="E40" location="'Process 20 - Actual Run Data'!A1" display="20" xr:uid="{E99A9281-2FD6-4441-8331-DE8BEC376AC6}"/>
    <hyperlink ref="E41" location="'Process 21 - Actual Run Data'!A1" display="21" xr:uid="{2A3E765A-3825-43CE-A2F0-3EC8A3811097}"/>
    <hyperlink ref="E42" location="'Process 22 - Actual Run Data'!A1" display="22" xr:uid="{FA821666-797A-4E52-B0DF-F1C00B181983}"/>
    <hyperlink ref="E43" location="'Process 23 - Actual Run Data'!A1" display="23" xr:uid="{0F9CAFFD-FDD5-4555-BE25-C0DB429A5DE7}"/>
    <hyperlink ref="E44" location="'Process 24 - Actual Run Data'!A1" display="24" xr:uid="{E734359C-8071-49E4-9C37-C73507EF6F0F}"/>
    <hyperlink ref="E45" location="'Process 25 - Actual Run Data'!A1" display="25" xr:uid="{456A0415-F965-42F2-A433-2892D3601F91}"/>
    <hyperlink ref="E46" location="'Process 26 - Actual Run Data'!A1" display="26" xr:uid="{B17C960B-F486-4051-BA29-B234D9705A13}"/>
    <hyperlink ref="E47" location="'Process 27 - Actual Run Data'!A1" display="27" xr:uid="{9A3B7B4B-BCF6-41EB-8D72-E269C7D982F5}"/>
    <hyperlink ref="E48" location="'Process 28 - Actual Run Data'!A1" display="28" xr:uid="{717A2DC3-3259-4C4C-B6B5-5CC214E2A329}"/>
    <hyperlink ref="E49" location="'Process 29 - Actual Run Data'!A1" display="29" xr:uid="{F964CED1-C8A0-4788-AFE4-5365102D87E6}"/>
    <hyperlink ref="E50" location="'Process 30 - Actual Run Data'!A1" display="30" xr:uid="{0893716E-5E2A-403F-A35F-2D17E4AD254E}"/>
  </hyperlinks>
  <pageMargins left="0.18" right="0.17" top="0.7" bottom="0.7" header="0.1" footer="0.1"/>
  <pageSetup scale="48" fitToHeight="0" orientation="landscape" r:id="rId1"/>
  <headerFooter>
    <oddHeader>&amp;L&amp;G</oddHeader>
    <oddFooter>&amp;LF1019_x000D_&amp;1#&amp;"Aptos"&amp;12&amp;K000000 Confidential&amp;RRev 049
Dated: 11-NOV-2020</oddFooter>
  </headerFooter>
  <drawing r:id="rId2"/>
  <legacyDrawing r:id="rId3"/>
  <legacyDrawingHF r:id="rId4"/>
  <extLst>
    <ext xmlns:x14="http://schemas.microsoft.com/office/spreadsheetml/2009/9/main" uri="{78C0D931-6437-407d-A8EE-F0AAD7539E65}">
      <x14:conditionalFormattings>
        <x14:conditionalFormatting xmlns:xm="http://schemas.microsoft.com/office/excel/2006/main">
          <x14:cfRule type="expression" priority="3" id="{A1C370CC-E34F-4E6B-A2A4-8AE4ACF49F9E}">
            <xm:f>$Q21&gt;'Capacity Plan'!$O21</xm:f>
            <x14:dxf>
              <fill>
                <patternFill>
                  <bgColor rgb="FFFFCC99"/>
                </patternFill>
              </fill>
            </x14:dxf>
          </x14:cfRule>
          <xm:sqref>Q21:Q50</xm:sqref>
        </x14:conditionalFormatting>
        <x14:conditionalFormatting xmlns:xm="http://schemas.microsoft.com/office/excel/2006/main">
          <x14:cfRule type="expression" priority="4" id="{A243EA93-2F4B-4239-8BA2-9F769BC539DB}">
            <xm:f>$R21&gt;'Capacity Plan'!$P21</xm:f>
            <x14:dxf>
              <fill>
                <patternFill>
                  <bgColor rgb="FFFFCC99"/>
                </patternFill>
              </fill>
            </x14:dxf>
          </x14:cfRule>
          <xm:sqref>R21:R50</xm:sqref>
        </x14:conditionalFormatting>
        <x14:conditionalFormatting xmlns:xm="http://schemas.microsoft.com/office/excel/2006/main">
          <x14:cfRule type="expression" priority="5" id="{6025C232-2E89-40E9-BE98-158FABAFD8E2}">
            <xm:f>$S21&gt;'Capacity Plan'!$SQ21</xm:f>
            <x14:dxf>
              <fill>
                <patternFill>
                  <bgColor rgb="FFFFCC99"/>
                </patternFill>
              </fill>
            </x14:dxf>
          </x14:cfRule>
          <xm:sqref>S21:S50</xm:sqref>
        </x14:conditionalFormatting>
        <x14:conditionalFormatting xmlns:xm="http://schemas.microsoft.com/office/excel/2006/main">
          <x14:cfRule type="expression" priority="6" id="{3908E650-2E3D-493F-9DC9-B11C76BB95E0}">
            <xm:f>$T21&gt;'Capacity Plan'!$R21</xm:f>
            <x14:dxf>
              <fill>
                <patternFill>
                  <bgColor rgb="FFFFCC99"/>
                </patternFill>
              </fill>
            </x14:dxf>
          </x14:cfRule>
          <xm:sqref>T21:T50</xm:sqref>
        </x14:conditionalFormatting>
        <x14:conditionalFormatting xmlns:xm="http://schemas.microsoft.com/office/excel/2006/main">
          <x14:cfRule type="expression" priority="31" id="{1541BBC7-FCBF-495E-86A3-0F5B4F27DC79}">
            <xm:f>$U21&gt;'Capacity Plan'!$S21</xm:f>
            <x14:dxf>
              <fill>
                <patternFill>
                  <bgColor rgb="FFFFCC99"/>
                </patternFill>
              </fill>
            </x14:dxf>
          </x14:cfRule>
          <xm:sqref>U21:U50</xm:sqref>
        </x14:conditionalFormatting>
      </x14:conditionalFormattings>
    </ext>
  </extLst>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803D1-C85B-4858-8C4A-4487B89C879A}">
  <sheetPr codeName="Sheet42">
    <pageSetUpPr fitToPage="1"/>
  </sheetPr>
  <dimension ref="A1:AH71"/>
  <sheetViews>
    <sheetView zoomScale="90" zoomScaleNormal="90" zoomScaleSheetLayoutView="100" workbookViewId="0"/>
  </sheetViews>
  <sheetFormatPr defaultRowHeight="15" x14ac:dyDescent="0.25"/>
  <cols>
    <col min="1" max="1" width="3.85546875" customWidth="1"/>
    <col min="2" max="2" width="23" customWidth="1"/>
    <col min="3" max="3" width="8.85546875" customWidth="1"/>
    <col min="4" max="4" width="15" customWidth="1"/>
    <col min="5" max="5" width="10.42578125" customWidth="1"/>
    <col min="6" max="6" width="14.5703125" customWidth="1"/>
    <col min="7" max="7" width="11" customWidth="1"/>
    <col min="8" max="8" width="10.42578125" customWidth="1"/>
    <col min="9" max="9" width="14.5703125" customWidth="1"/>
    <col min="10" max="10" width="11" customWidth="1"/>
    <col min="11" max="12" width="8.7109375" customWidth="1"/>
    <col min="17" max="17" width="85.42578125" customWidth="1"/>
    <col min="32" max="34" width="9.140625" style="1131"/>
    <col min="245" max="245" width="3" customWidth="1"/>
    <col min="246" max="246" width="30.5703125" customWidth="1"/>
    <col min="247" max="247" width="12.28515625" bestFit="1" customWidth="1"/>
    <col min="248" max="248" width="11.28515625" customWidth="1"/>
    <col min="249" max="249" width="8.5703125" customWidth="1"/>
    <col min="250" max="250" width="7.7109375" customWidth="1"/>
    <col min="251" max="251" width="10" customWidth="1"/>
    <col min="252" max="252" width="8.5703125" customWidth="1"/>
    <col min="253" max="253" width="7.7109375" customWidth="1"/>
    <col min="254" max="254" width="10" customWidth="1"/>
    <col min="501" max="501" width="3" customWidth="1"/>
    <col min="502" max="502" width="30.5703125" customWidth="1"/>
    <col min="503" max="503" width="12.28515625" bestFit="1" customWidth="1"/>
    <col min="504" max="504" width="11.28515625" customWidth="1"/>
    <col min="505" max="505" width="8.5703125" customWidth="1"/>
    <col min="506" max="506" width="7.7109375" customWidth="1"/>
    <col min="507" max="507" width="10" customWidth="1"/>
    <col min="508" max="508" width="8.5703125" customWidth="1"/>
    <col min="509" max="509" width="7.7109375" customWidth="1"/>
    <col min="510" max="510" width="10" customWidth="1"/>
    <col min="757" max="757" width="3" customWidth="1"/>
    <col min="758" max="758" width="30.5703125" customWidth="1"/>
    <col min="759" max="759" width="12.28515625" bestFit="1" customWidth="1"/>
    <col min="760" max="760" width="11.28515625" customWidth="1"/>
    <col min="761" max="761" width="8.5703125" customWidth="1"/>
    <col min="762" max="762" width="7.7109375" customWidth="1"/>
    <col min="763" max="763" width="10" customWidth="1"/>
    <col min="764" max="764" width="8.5703125" customWidth="1"/>
    <col min="765" max="765" width="7.7109375" customWidth="1"/>
    <col min="766" max="766" width="10" customWidth="1"/>
    <col min="1013" max="1013" width="3" customWidth="1"/>
    <col min="1014" max="1014" width="30.5703125" customWidth="1"/>
    <col min="1015" max="1015" width="12.28515625" bestFit="1" customWidth="1"/>
    <col min="1016" max="1016" width="11.28515625" customWidth="1"/>
    <col min="1017" max="1017" width="8.5703125" customWidth="1"/>
    <col min="1018" max="1018" width="7.7109375" customWidth="1"/>
    <col min="1019" max="1019" width="10" customWidth="1"/>
    <col min="1020" max="1020" width="8.5703125" customWidth="1"/>
    <col min="1021" max="1021" width="7.7109375" customWidth="1"/>
    <col min="1022" max="1022" width="10" customWidth="1"/>
    <col min="1269" max="1269" width="3" customWidth="1"/>
    <col min="1270" max="1270" width="30.5703125" customWidth="1"/>
    <col min="1271" max="1271" width="12.28515625" bestFit="1" customWidth="1"/>
    <col min="1272" max="1272" width="11.28515625" customWidth="1"/>
    <col min="1273" max="1273" width="8.5703125" customWidth="1"/>
    <col min="1274" max="1274" width="7.7109375" customWidth="1"/>
    <col min="1275" max="1275" width="10" customWidth="1"/>
    <col min="1276" max="1276" width="8.5703125" customWidth="1"/>
    <col min="1277" max="1277" width="7.7109375" customWidth="1"/>
    <col min="1278" max="1278" width="10" customWidth="1"/>
    <col min="1525" max="1525" width="3" customWidth="1"/>
    <col min="1526" max="1526" width="30.5703125" customWidth="1"/>
    <col min="1527" max="1527" width="12.28515625" bestFit="1" customWidth="1"/>
    <col min="1528" max="1528" width="11.28515625" customWidth="1"/>
    <col min="1529" max="1529" width="8.5703125" customWidth="1"/>
    <col min="1530" max="1530" width="7.7109375" customWidth="1"/>
    <col min="1531" max="1531" width="10" customWidth="1"/>
    <col min="1532" max="1532" width="8.5703125" customWidth="1"/>
    <col min="1533" max="1533" width="7.7109375" customWidth="1"/>
    <col min="1534" max="1534" width="10" customWidth="1"/>
    <col min="1781" max="1781" width="3" customWidth="1"/>
    <col min="1782" max="1782" width="30.5703125" customWidth="1"/>
    <col min="1783" max="1783" width="12.28515625" bestFit="1" customWidth="1"/>
    <col min="1784" max="1784" width="11.28515625" customWidth="1"/>
    <col min="1785" max="1785" width="8.5703125" customWidth="1"/>
    <col min="1786" max="1786" width="7.7109375" customWidth="1"/>
    <col min="1787" max="1787" width="10" customWidth="1"/>
    <col min="1788" max="1788" width="8.5703125" customWidth="1"/>
    <col min="1789" max="1789" width="7.7109375" customWidth="1"/>
    <col min="1790" max="1790" width="10" customWidth="1"/>
    <col min="2037" max="2037" width="3" customWidth="1"/>
    <col min="2038" max="2038" width="30.5703125" customWidth="1"/>
    <col min="2039" max="2039" width="12.28515625" bestFit="1" customWidth="1"/>
    <col min="2040" max="2040" width="11.28515625" customWidth="1"/>
    <col min="2041" max="2041" width="8.5703125" customWidth="1"/>
    <col min="2042" max="2042" width="7.7109375" customWidth="1"/>
    <col min="2043" max="2043" width="10" customWidth="1"/>
    <col min="2044" max="2044" width="8.5703125" customWidth="1"/>
    <col min="2045" max="2045" width="7.7109375" customWidth="1"/>
    <col min="2046" max="2046" width="10" customWidth="1"/>
    <col min="2293" max="2293" width="3" customWidth="1"/>
    <col min="2294" max="2294" width="30.5703125" customWidth="1"/>
    <col min="2295" max="2295" width="12.28515625" bestFit="1" customWidth="1"/>
    <col min="2296" max="2296" width="11.28515625" customWidth="1"/>
    <col min="2297" max="2297" width="8.5703125" customWidth="1"/>
    <col min="2298" max="2298" width="7.7109375" customWidth="1"/>
    <col min="2299" max="2299" width="10" customWidth="1"/>
    <col min="2300" max="2300" width="8.5703125" customWidth="1"/>
    <col min="2301" max="2301" width="7.7109375" customWidth="1"/>
    <col min="2302" max="2302" width="10" customWidth="1"/>
    <col min="2549" max="2549" width="3" customWidth="1"/>
    <col min="2550" max="2550" width="30.5703125" customWidth="1"/>
    <col min="2551" max="2551" width="12.28515625" bestFit="1" customWidth="1"/>
    <col min="2552" max="2552" width="11.28515625" customWidth="1"/>
    <col min="2553" max="2553" width="8.5703125" customWidth="1"/>
    <col min="2554" max="2554" width="7.7109375" customWidth="1"/>
    <col min="2555" max="2555" width="10" customWidth="1"/>
    <col min="2556" max="2556" width="8.5703125" customWidth="1"/>
    <col min="2557" max="2557" width="7.7109375" customWidth="1"/>
    <col min="2558" max="2558" width="10" customWidth="1"/>
    <col min="2805" max="2805" width="3" customWidth="1"/>
    <col min="2806" max="2806" width="30.5703125" customWidth="1"/>
    <col min="2807" max="2807" width="12.28515625" bestFit="1" customWidth="1"/>
    <col min="2808" max="2808" width="11.28515625" customWidth="1"/>
    <col min="2809" max="2809" width="8.5703125" customWidth="1"/>
    <col min="2810" max="2810" width="7.7109375" customWidth="1"/>
    <col min="2811" max="2811" width="10" customWidth="1"/>
    <col min="2812" max="2812" width="8.5703125" customWidth="1"/>
    <col min="2813" max="2813" width="7.7109375" customWidth="1"/>
    <col min="2814" max="2814" width="10" customWidth="1"/>
    <col min="3061" max="3061" width="3" customWidth="1"/>
    <col min="3062" max="3062" width="30.5703125" customWidth="1"/>
    <col min="3063" max="3063" width="12.28515625" bestFit="1" customWidth="1"/>
    <col min="3064" max="3064" width="11.28515625" customWidth="1"/>
    <col min="3065" max="3065" width="8.5703125" customWidth="1"/>
    <col min="3066" max="3066" width="7.7109375" customWidth="1"/>
    <col min="3067" max="3067" width="10" customWidth="1"/>
    <col min="3068" max="3068" width="8.5703125" customWidth="1"/>
    <col min="3069" max="3069" width="7.7109375" customWidth="1"/>
    <col min="3070" max="3070" width="10" customWidth="1"/>
    <col min="3317" max="3317" width="3" customWidth="1"/>
    <col min="3318" max="3318" width="30.5703125" customWidth="1"/>
    <col min="3319" max="3319" width="12.28515625" bestFit="1" customWidth="1"/>
    <col min="3320" max="3320" width="11.28515625" customWidth="1"/>
    <col min="3321" max="3321" width="8.5703125" customWidth="1"/>
    <col min="3322" max="3322" width="7.7109375" customWidth="1"/>
    <col min="3323" max="3323" width="10" customWidth="1"/>
    <col min="3324" max="3324" width="8.5703125" customWidth="1"/>
    <col min="3325" max="3325" width="7.7109375" customWidth="1"/>
    <col min="3326" max="3326" width="10" customWidth="1"/>
    <col min="3573" max="3573" width="3" customWidth="1"/>
    <col min="3574" max="3574" width="30.5703125" customWidth="1"/>
    <col min="3575" max="3575" width="12.28515625" bestFit="1" customWidth="1"/>
    <col min="3576" max="3576" width="11.28515625" customWidth="1"/>
    <col min="3577" max="3577" width="8.5703125" customWidth="1"/>
    <col min="3578" max="3578" width="7.7109375" customWidth="1"/>
    <col min="3579" max="3579" width="10" customWidth="1"/>
    <col min="3580" max="3580" width="8.5703125" customWidth="1"/>
    <col min="3581" max="3581" width="7.7109375" customWidth="1"/>
    <col min="3582" max="3582" width="10" customWidth="1"/>
    <col min="3829" max="3829" width="3" customWidth="1"/>
    <col min="3830" max="3830" width="30.5703125" customWidth="1"/>
    <col min="3831" max="3831" width="12.28515625" bestFit="1" customWidth="1"/>
    <col min="3832" max="3832" width="11.28515625" customWidth="1"/>
    <col min="3833" max="3833" width="8.5703125" customWidth="1"/>
    <col min="3834" max="3834" width="7.7109375" customWidth="1"/>
    <col min="3835" max="3835" width="10" customWidth="1"/>
    <col min="3836" max="3836" width="8.5703125" customWidth="1"/>
    <col min="3837" max="3837" width="7.7109375" customWidth="1"/>
    <col min="3838" max="3838" width="10" customWidth="1"/>
    <col min="4085" max="4085" width="3" customWidth="1"/>
    <col min="4086" max="4086" width="30.5703125" customWidth="1"/>
    <col min="4087" max="4087" width="12.28515625" bestFit="1" customWidth="1"/>
    <col min="4088" max="4088" width="11.28515625" customWidth="1"/>
    <col min="4089" max="4089" width="8.5703125" customWidth="1"/>
    <col min="4090" max="4090" width="7.7109375" customWidth="1"/>
    <col min="4091" max="4091" width="10" customWidth="1"/>
    <col min="4092" max="4092" width="8.5703125" customWidth="1"/>
    <col min="4093" max="4093" width="7.7109375" customWidth="1"/>
    <col min="4094" max="4094" width="10" customWidth="1"/>
    <col min="4341" max="4341" width="3" customWidth="1"/>
    <col min="4342" max="4342" width="30.5703125" customWidth="1"/>
    <col min="4343" max="4343" width="12.28515625" bestFit="1" customWidth="1"/>
    <col min="4344" max="4344" width="11.28515625" customWidth="1"/>
    <col min="4345" max="4345" width="8.5703125" customWidth="1"/>
    <col min="4346" max="4346" width="7.7109375" customWidth="1"/>
    <col min="4347" max="4347" width="10" customWidth="1"/>
    <col min="4348" max="4348" width="8.5703125" customWidth="1"/>
    <col min="4349" max="4349" width="7.7109375" customWidth="1"/>
    <col min="4350" max="4350" width="10" customWidth="1"/>
    <col min="4597" max="4597" width="3" customWidth="1"/>
    <col min="4598" max="4598" width="30.5703125" customWidth="1"/>
    <col min="4599" max="4599" width="12.28515625" bestFit="1" customWidth="1"/>
    <col min="4600" max="4600" width="11.28515625" customWidth="1"/>
    <col min="4601" max="4601" width="8.5703125" customWidth="1"/>
    <col min="4602" max="4602" width="7.7109375" customWidth="1"/>
    <col min="4603" max="4603" width="10" customWidth="1"/>
    <col min="4604" max="4604" width="8.5703125" customWidth="1"/>
    <col min="4605" max="4605" width="7.7109375" customWidth="1"/>
    <col min="4606" max="4606" width="10" customWidth="1"/>
    <col min="4853" max="4853" width="3" customWidth="1"/>
    <col min="4854" max="4854" width="30.5703125" customWidth="1"/>
    <col min="4855" max="4855" width="12.28515625" bestFit="1" customWidth="1"/>
    <col min="4856" max="4856" width="11.28515625" customWidth="1"/>
    <col min="4857" max="4857" width="8.5703125" customWidth="1"/>
    <col min="4858" max="4858" width="7.7109375" customWidth="1"/>
    <col min="4859" max="4859" width="10" customWidth="1"/>
    <col min="4860" max="4860" width="8.5703125" customWidth="1"/>
    <col min="4861" max="4861" width="7.7109375" customWidth="1"/>
    <col min="4862" max="4862" width="10" customWidth="1"/>
    <col min="5109" max="5109" width="3" customWidth="1"/>
    <col min="5110" max="5110" width="30.5703125" customWidth="1"/>
    <col min="5111" max="5111" width="12.28515625" bestFit="1" customWidth="1"/>
    <col min="5112" max="5112" width="11.28515625" customWidth="1"/>
    <col min="5113" max="5113" width="8.5703125" customWidth="1"/>
    <col min="5114" max="5114" width="7.7109375" customWidth="1"/>
    <col min="5115" max="5115" width="10" customWidth="1"/>
    <col min="5116" max="5116" width="8.5703125" customWidth="1"/>
    <col min="5117" max="5117" width="7.7109375" customWidth="1"/>
    <col min="5118" max="5118" width="10" customWidth="1"/>
    <col min="5365" max="5365" width="3" customWidth="1"/>
    <col min="5366" max="5366" width="30.5703125" customWidth="1"/>
    <col min="5367" max="5367" width="12.28515625" bestFit="1" customWidth="1"/>
    <col min="5368" max="5368" width="11.28515625" customWidth="1"/>
    <col min="5369" max="5369" width="8.5703125" customWidth="1"/>
    <col min="5370" max="5370" width="7.7109375" customWidth="1"/>
    <col min="5371" max="5371" width="10" customWidth="1"/>
    <col min="5372" max="5372" width="8.5703125" customWidth="1"/>
    <col min="5373" max="5373" width="7.7109375" customWidth="1"/>
    <col min="5374" max="5374" width="10" customWidth="1"/>
    <col min="5621" max="5621" width="3" customWidth="1"/>
    <col min="5622" max="5622" width="30.5703125" customWidth="1"/>
    <col min="5623" max="5623" width="12.28515625" bestFit="1" customWidth="1"/>
    <col min="5624" max="5624" width="11.28515625" customWidth="1"/>
    <col min="5625" max="5625" width="8.5703125" customWidth="1"/>
    <col min="5626" max="5626" width="7.7109375" customWidth="1"/>
    <col min="5627" max="5627" width="10" customWidth="1"/>
    <col min="5628" max="5628" width="8.5703125" customWidth="1"/>
    <col min="5629" max="5629" width="7.7109375" customWidth="1"/>
    <col min="5630" max="5630" width="10" customWidth="1"/>
    <col min="5877" max="5877" width="3" customWidth="1"/>
    <col min="5878" max="5878" width="30.5703125" customWidth="1"/>
    <col min="5879" max="5879" width="12.28515625" bestFit="1" customWidth="1"/>
    <col min="5880" max="5880" width="11.28515625" customWidth="1"/>
    <col min="5881" max="5881" width="8.5703125" customWidth="1"/>
    <col min="5882" max="5882" width="7.7109375" customWidth="1"/>
    <col min="5883" max="5883" width="10" customWidth="1"/>
    <col min="5884" max="5884" width="8.5703125" customWidth="1"/>
    <col min="5885" max="5885" width="7.7109375" customWidth="1"/>
    <col min="5886" max="5886" width="10" customWidth="1"/>
    <col min="6133" max="6133" width="3" customWidth="1"/>
    <col min="6134" max="6134" width="30.5703125" customWidth="1"/>
    <col min="6135" max="6135" width="12.28515625" bestFit="1" customWidth="1"/>
    <col min="6136" max="6136" width="11.28515625" customWidth="1"/>
    <col min="6137" max="6137" width="8.5703125" customWidth="1"/>
    <col min="6138" max="6138" width="7.7109375" customWidth="1"/>
    <col min="6139" max="6139" width="10" customWidth="1"/>
    <col min="6140" max="6140" width="8.5703125" customWidth="1"/>
    <col min="6141" max="6141" width="7.7109375" customWidth="1"/>
    <col min="6142" max="6142" width="10" customWidth="1"/>
    <col min="6389" max="6389" width="3" customWidth="1"/>
    <col min="6390" max="6390" width="30.5703125" customWidth="1"/>
    <col min="6391" max="6391" width="12.28515625" bestFit="1" customWidth="1"/>
    <col min="6392" max="6392" width="11.28515625" customWidth="1"/>
    <col min="6393" max="6393" width="8.5703125" customWidth="1"/>
    <col min="6394" max="6394" width="7.7109375" customWidth="1"/>
    <col min="6395" max="6395" width="10" customWidth="1"/>
    <col min="6396" max="6396" width="8.5703125" customWidth="1"/>
    <col min="6397" max="6397" width="7.7109375" customWidth="1"/>
    <col min="6398" max="6398" width="10" customWidth="1"/>
    <col min="6645" max="6645" width="3" customWidth="1"/>
    <col min="6646" max="6646" width="30.5703125" customWidth="1"/>
    <col min="6647" max="6647" width="12.28515625" bestFit="1" customWidth="1"/>
    <col min="6648" max="6648" width="11.28515625" customWidth="1"/>
    <col min="6649" max="6649" width="8.5703125" customWidth="1"/>
    <col min="6650" max="6650" width="7.7109375" customWidth="1"/>
    <col min="6651" max="6651" width="10" customWidth="1"/>
    <col min="6652" max="6652" width="8.5703125" customWidth="1"/>
    <col min="6653" max="6653" width="7.7109375" customWidth="1"/>
    <col min="6654" max="6654" width="10" customWidth="1"/>
    <col min="6901" max="6901" width="3" customWidth="1"/>
    <col min="6902" max="6902" width="30.5703125" customWidth="1"/>
    <col min="6903" max="6903" width="12.28515625" bestFit="1" customWidth="1"/>
    <col min="6904" max="6904" width="11.28515625" customWidth="1"/>
    <col min="6905" max="6905" width="8.5703125" customWidth="1"/>
    <col min="6906" max="6906" width="7.7109375" customWidth="1"/>
    <col min="6907" max="6907" width="10" customWidth="1"/>
    <col min="6908" max="6908" width="8.5703125" customWidth="1"/>
    <col min="6909" max="6909" width="7.7109375" customWidth="1"/>
    <col min="6910" max="6910" width="10" customWidth="1"/>
    <col min="7157" max="7157" width="3" customWidth="1"/>
    <col min="7158" max="7158" width="30.5703125" customWidth="1"/>
    <col min="7159" max="7159" width="12.28515625" bestFit="1" customWidth="1"/>
    <col min="7160" max="7160" width="11.28515625" customWidth="1"/>
    <col min="7161" max="7161" width="8.5703125" customWidth="1"/>
    <col min="7162" max="7162" width="7.7109375" customWidth="1"/>
    <col min="7163" max="7163" width="10" customWidth="1"/>
    <col min="7164" max="7164" width="8.5703125" customWidth="1"/>
    <col min="7165" max="7165" width="7.7109375" customWidth="1"/>
    <col min="7166" max="7166" width="10" customWidth="1"/>
    <col min="7413" max="7413" width="3" customWidth="1"/>
    <col min="7414" max="7414" width="30.5703125" customWidth="1"/>
    <col min="7415" max="7415" width="12.28515625" bestFit="1" customWidth="1"/>
    <col min="7416" max="7416" width="11.28515625" customWidth="1"/>
    <col min="7417" max="7417" width="8.5703125" customWidth="1"/>
    <col min="7418" max="7418" width="7.7109375" customWidth="1"/>
    <col min="7419" max="7419" width="10" customWidth="1"/>
    <col min="7420" max="7420" width="8.5703125" customWidth="1"/>
    <col min="7421" max="7421" width="7.7109375" customWidth="1"/>
    <col min="7422" max="7422" width="10" customWidth="1"/>
    <col min="7669" max="7669" width="3" customWidth="1"/>
    <col min="7670" max="7670" width="30.5703125" customWidth="1"/>
    <col min="7671" max="7671" width="12.28515625" bestFit="1" customWidth="1"/>
    <col min="7672" max="7672" width="11.28515625" customWidth="1"/>
    <col min="7673" max="7673" width="8.5703125" customWidth="1"/>
    <col min="7674" max="7674" width="7.7109375" customWidth="1"/>
    <col min="7675" max="7675" width="10" customWidth="1"/>
    <col min="7676" max="7676" width="8.5703125" customWidth="1"/>
    <col min="7677" max="7677" width="7.7109375" customWidth="1"/>
    <col min="7678" max="7678" width="10" customWidth="1"/>
    <col min="7925" max="7925" width="3" customWidth="1"/>
    <col min="7926" max="7926" width="30.5703125" customWidth="1"/>
    <col min="7927" max="7927" width="12.28515625" bestFit="1" customWidth="1"/>
    <col min="7928" max="7928" width="11.28515625" customWidth="1"/>
    <col min="7929" max="7929" width="8.5703125" customWidth="1"/>
    <col min="7930" max="7930" width="7.7109375" customWidth="1"/>
    <col min="7931" max="7931" width="10" customWidth="1"/>
    <col min="7932" max="7932" width="8.5703125" customWidth="1"/>
    <col min="7933" max="7933" width="7.7109375" customWidth="1"/>
    <col min="7934" max="7934" width="10" customWidth="1"/>
    <col min="8181" max="8181" width="3" customWidth="1"/>
    <col min="8182" max="8182" width="30.5703125" customWidth="1"/>
    <col min="8183" max="8183" width="12.28515625" bestFit="1" customWidth="1"/>
    <col min="8184" max="8184" width="11.28515625" customWidth="1"/>
    <col min="8185" max="8185" width="8.5703125" customWidth="1"/>
    <col min="8186" max="8186" width="7.7109375" customWidth="1"/>
    <col min="8187" max="8187" width="10" customWidth="1"/>
    <col min="8188" max="8188" width="8.5703125" customWidth="1"/>
    <col min="8189" max="8189" width="7.7109375" customWidth="1"/>
    <col min="8190" max="8190" width="10" customWidth="1"/>
    <col min="8437" max="8437" width="3" customWidth="1"/>
    <col min="8438" max="8438" width="30.5703125" customWidth="1"/>
    <col min="8439" max="8439" width="12.28515625" bestFit="1" customWidth="1"/>
    <col min="8440" max="8440" width="11.28515625" customWidth="1"/>
    <col min="8441" max="8441" width="8.5703125" customWidth="1"/>
    <col min="8442" max="8442" width="7.7109375" customWidth="1"/>
    <col min="8443" max="8443" width="10" customWidth="1"/>
    <col min="8444" max="8444" width="8.5703125" customWidth="1"/>
    <col min="8445" max="8445" width="7.7109375" customWidth="1"/>
    <col min="8446" max="8446" width="10" customWidth="1"/>
    <col min="8693" max="8693" width="3" customWidth="1"/>
    <col min="8694" max="8694" width="30.5703125" customWidth="1"/>
    <col min="8695" max="8695" width="12.28515625" bestFit="1" customWidth="1"/>
    <col min="8696" max="8696" width="11.28515625" customWidth="1"/>
    <col min="8697" max="8697" width="8.5703125" customWidth="1"/>
    <col min="8698" max="8698" width="7.7109375" customWidth="1"/>
    <col min="8699" max="8699" width="10" customWidth="1"/>
    <col min="8700" max="8700" width="8.5703125" customWidth="1"/>
    <col min="8701" max="8701" width="7.7109375" customWidth="1"/>
    <col min="8702" max="8702" width="10" customWidth="1"/>
    <col min="8949" max="8949" width="3" customWidth="1"/>
    <col min="8950" max="8950" width="30.5703125" customWidth="1"/>
    <col min="8951" max="8951" width="12.28515625" bestFit="1" customWidth="1"/>
    <col min="8952" max="8952" width="11.28515625" customWidth="1"/>
    <col min="8953" max="8953" width="8.5703125" customWidth="1"/>
    <col min="8954" max="8954" width="7.7109375" customWidth="1"/>
    <col min="8955" max="8955" width="10" customWidth="1"/>
    <col min="8956" max="8956" width="8.5703125" customWidth="1"/>
    <col min="8957" max="8957" width="7.7109375" customWidth="1"/>
    <col min="8958" max="8958" width="10" customWidth="1"/>
    <col min="9205" max="9205" width="3" customWidth="1"/>
    <col min="9206" max="9206" width="30.5703125" customWidth="1"/>
    <col min="9207" max="9207" width="12.28515625" bestFit="1" customWidth="1"/>
    <col min="9208" max="9208" width="11.28515625" customWidth="1"/>
    <col min="9209" max="9209" width="8.5703125" customWidth="1"/>
    <col min="9210" max="9210" width="7.7109375" customWidth="1"/>
    <col min="9211" max="9211" width="10" customWidth="1"/>
    <col min="9212" max="9212" width="8.5703125" customWidth="1"/>
    <col min="9213" max="9213" width="7.7109375" customWidth="1"/>
    <col min="9214" max="9214" width="10" customWidth="1"/>
    <col min="9461" max="9461" width="3" customWidth="1"/>
    <col min="9462" max="9462" width="30.5703125" customWidth="1"/>
    <col min="9463" max="9463" width="12.28515625" bestFit="1" customWidth="1"/>
    <col min="9464" max="9464" width="11.28515625" customWidth="1"/>
    <col min="9465" max="9465" width="8.5703125" customWidth="1"/>
    <col min="9466" max="9466" width="7.7109375" customWidth="1"/>
    <col min="9467" max="9467" width="10" customWidth="1"/>
    <col min="9468" max="9468" width="8.5703125" customWidth="1"/>
    <col min="9469" max="9469" width="7.7109375" customWidth="1"/>
    <col min="9470" max="9470" width="10" customWidth="1"/>
    <col min="9717" max="9717" width="3" customWidth="1"/>
    <col min="9718" max="9718" width="30.5703125" customWidth="1"/>
    <col min="9719" max="9719" width="12.28515625" bestFit="1" customWidth="1"/>
    <col min="9720" max="9720" width="11.28515625" customWidth="1"/>
    <col min="9721" max="9721" width="8.5703125" customWidth="1"/>
    <col min="9722" max="9722" width="7.7109375" customWidth="1"/>
    <col min="9723" max="9723" width="10" customWidth="1"/>
    <col min="9724" max="9724" width="8.5703125" customWidth="1"/>
    <col min="9725" max="9725" width="7.7109375" customWidth="1"/>
    <col min="9726" max="9726" width="10" customWidth="1"/>
    <col min="9973" max="9973" width="3" customWidth="1"/>
    <col min="9974" max="9974" width="30.5703125" customWidth="1"/>
    <col min="9975" max="9975" width="12.28515625" bestFit="1" customWidth="1"/>
    <col min="9976" max="9976" width="11.28515625" customWidth="1"/>
    <col min="9977" max="9977" width="8.5703125" customWidth="1"/>
    <col min="9978" max="9978" width="7.7109375" customWidth="1"/>
    <col min="9979" max="9979" width="10" customWidth="1"/>
    <col min="9980" max="9980" width="8.5703125" customWidth="1"/>
    <col min="9981" max="9981" width="7.7109375" customWidth="1"/>
    <col min="9982" max="9982" width="10" customWidth="1"/>
    <col min="10229" max="10229" width="3" customWidth="1"/>
    <col min="10230" max="10230" width="30.5703125" customWidth="1"/>
    <col min="10231" max="10231" width="12.28515625" bestFit="1" customWidth="1"/>
    <col min="10232" max="10232" width="11.28515625" customWidth="1"/>
    <col min="10233" max="10233" width="8.5703125" customWidth="1"/>
    <col min="10234" max="10234" width="7.7109375" customWidth="1"/>
    <col min="10235" max="10235" width="10" customWidth="1"/>
    <col min="10236" max="10236" width="8.5703125" customWidth="1"/>
    <col min="10237" max="10237" width="7.7109375" customWidth="1"/>
    <col min="10238" max="10238" width="10" customWidth="1"/>
    <col min="10485" max="10485" width="3" customWidth="1"/>
    <col min="10486" max="10486" width="30.5703125" customWidth="1"/>
    <col min="10487" max="10487" width="12.28515625" bestFit="1" customWidth="1"/>
    <col min="10488" max="10488" width="11.28515625" customWidth="1"/>
    <col min="10489" max="10489" width="8.5703125" customWidth="1"/>
    <col min="10490" max="10490" width="7.7109375" customWidth="1"/>
    <col min="10491" max="10491" width="10" customWidth="1"/>
    <col min="10492" max="10492" width="8.5703125" customWidth="1"/>
    <col min="10493" max="10493" width="7.7109375" customWidth="1"/>
    <col min="10494" max="10494" width="10" customWidth="1"/>
    <col min="10741" max="10741" width="3" customWidth="1"/>
    <col min="10742" max="10742" width="30.5703125" customWidth="1"/>
    <col min="10743" max="10743" width="12.28515625" bestFit="1" customWidth="1"/>
    <col min="10744" max="10744" width="11.28515625" customWidth="1"/>
    <col min="10745" max="10745" width="8.5703125" customWidth="1"/>
    <col min="10746" max="10746" width="7.7109375" customWidth="1"/>
    <col min="10747" max="10747" width="10" customWidth="1"/>
    <col min="10748" max="10748" width="8.5703125" customWidth="1"/>
    <col min="10749" max="10749" width="7.7109375" customWidth="1"/>
    <col min="10750" max="10750" width="10" customWidth="1"/>
    <col min="10997" max="10997" width="3" customWidth="1"/>
    <col min="10998" max="10998" width="30.5703125" customWidth="1"/>
    <col min="10999" max="10999" width="12.28515625" bestFit="1" customWidth="1"/>
    <col min="11000" max="11000" width="11.28515625" customWidth="1"/>
    <col min="11001" max="11001" width="8.5703125" customWidth="1"/>
    <col min="11002" max="11002" width="7.7109375" customWidth="1"/>
    <col min="11003" max="11003" width="10" customWidth="1"/>
    <col min="11004" max="11004" width="8.5703125" customWidth="1"/>
    <col min="11005" max="11005" width="7.7109375" customWidth="1"/>
    <col min="11006" max="11006" width="10" customWidth="1"/>
    <col min="11253" max="11253" width="3" customWidth="1"/>
    <col min="11254" max="11254" width="30.5703125" customWidth="1"/>
    <col min="11255" max="11255" width="12.28515625" bestFit="1" customWidth="1"/>
    <col min="11256" max="11256" width="11.28515625" customWidth="1"/>
    <col min="11257" max="11257" width="8.5703125" customWidth="1"/>
    <col min="11258" max="11258" width="7.7109375" customWidth="1"/>
    <col min="11259" max="11259" width="10" customWidth="1"/>
    <col min="11260" max="11260" width="8.5703125" customWidth="1"/>
    <col min="11261" max="11261" width="7.7109375" customWidth="1"/>
    <col min="11262" max="11262" width="10" customWidth="1"/>
    <col min="11509" max="11509" width="3" customWidth="1"/>
    <col min="11510" max="11510" width="30.5703125" customWidth="1"/>
    <col min="11511" max="11511" width="12.28515625" bestFit="1" customWidth="1"/>
    <col min="11512" max="11512" width="11.28515625" customWidth="1"/>
    <col min="11513" max="11513" width="8.5703125" customWidth="1"/>
    <col min="11514" max="11514" width="7.7109375" customWidth="1"/>
    <col min="11515" max="11515" width="10" customWidth="1"/>
    <col min="11516" max="11516" width="8.5703125" customWidth="1"/>
    <col min="11517" max="11517" width="7.7109375" customWidth="1"/>
    <col min="11518" max="11518" width="10" customWidth="1"/>
    <col min="11765" max="11765" width="3" customWidth="1"/>
    <col min="11766" max="11766" width="30.5703125" customWidth="1"/>
    <col min="11767" max="11767" width="12.28515625" bestFit="1" customWidth="1"/>
    <col min="11768" max="11768" width="11.28515625" customWidth="1"/>
    <col min="11769" max="11769" width="8.5703125" customWidth="1"/>
    <col min="11770" max="11770" width="7.7109375" customWidth="1"/>
    <col min="11771" max="11771" width="10" customWidth="1"/>
    <col min="11772" max="11772" width="8.5703125" customWidth="1"/>
    <col min="11773" max="11773" width="7.7109375" customWidth="1"/>
    <col min="11774" max="11774" width="10" customWidth="1"/>
    <col min="12021" max="12021" width="3" customWidth="1"/>
    <col min="12022" max="12022" width="30.5703125" customWidth="1"/>
    <col min="12023" max="12023" width="12.28515625" bestFit="1" customWidth="1"/>
    <col min="12024" max="12024" width="11.28515625" customWidth="1"/>
    <col min="12025" max="12025" width="8.5703125" customWidth="1"/>
    <col min="12026" max="12026" width="7.7109375" customWidth="1"/>
    <col min="12027" max="12027" width="10" customWidth="1"/>
    <col min="12028" max="12028" width="8.5703125" customWidth="1"/>
    <col min="12029" max="12029" width="7.7109375" customWidth="1"/>
    <col min="12030" max="12030" width="10" customWidth="1"/>
    <col min="12277" max="12277" width="3" customWidth="1"/>
    <col min="12278" max="12278" width="30.5703125" customWidth="1"/>
    <col min="12279" max="12279" width="12.28515625" bestFit="1" customWidth="1"/>
    <col min="12280" max="12280" width="11.28515625" customWidth="1"/>
    <col min="12281" max="12281" width="8.5703125" customWidth="1"/>
    <col min="12282" max="12282" width="7.7109375" customWidth="1"/>
    <col min="12283" max="12283" width="10" customWidth="1"/>
    <col min="12284" max="12284" width="8.5703125" customWidth="1"/>
    <col min="12285" max="12285" width="7.7109375" customWidth="1"/>
    <col min="12286" max="12286" width="10" customWidth="1"/>
    <col min="12533" max="12533" width="3" customWidth="1"/>
    <col min="12534" max="12534" width="30.5703125" customWidth="1"/>
    <col min="12535" max="12535" width="12.28515625" bestFit="1" customWidth="1"/>
    <col min="12536" max="12536" width="11.28515625" customWidth="1"/>
    <col min="12537" max="12537" width="8.5703125" customWidth="1"/>
    <col min="12538" max="12538" width="7.7109375" customWidth="1"/>
    <col min="12539" max="12539" width="10" customWidth="1"/>
    <col min="12540" max="12540" width="8.5703125" customWidth="1"/>
    <col min="12541" max="12541" width="7.7109375" customWidth="1"/>
    <col min="12542" max="12542" width="10" customWidth="1"/>
    <col min="12789" max="12789" width="3" customWidth="1"/>
    <col min="12790" max="12790" width="30.5703125" customWidth="1"/>
    <col min="12791" max="12791" width="12.28515625" bestFit="1" customWidth="1"/>
    <col min="12792" max="12792" width="11.28515625" customWidth="1"/>
    <col min="12793" max="12793" width="8.5703125" customWidth="1"/>
    <col min="12794" max="12794" width="7.7109375" customWidth="1"/>
    <col min="12795" max="12795" width="10" customWidth="1"/>
    <col min="12796" max="12796" width="8.5703125" customWidth="1"/>
    <col min="12797" max="12797" width="7.7109375" customWidth="1"/>
    <col min="12798" max="12798" width="10" customWidth="1"/>
    <col min="13045" max="13045" width="3" customWidth="1"/>
    <col min="13046" max="13046" width="30.5703125" customWidth="1"/>
    <col min="13047" max="13047" width="12.28515625" bestFit="1" customWidth="1"/>
    <col min="13048" max="13048" width="11.28515625" customWidth="1"/>
    <col min="13049" max="13049" width="8.5703125" customWidth="1"/>
    <col min="13050" max="13050" width="7.7109375" customWidth="1"/>
    <col min="13051" max="13051" width="10" customWidth="1"/>
    <col min="13052" max="13052" width="8.5703125" customWidth="1"/>
    <col min="13053" max="13053" width="7.7109375" customWidth="1"/>
    <col min="13054" max="13054" width="10" customWidth="1"/>
    <col min="13301" max="13301" width="3" customWidth="1"/>
    <col min="13302" max="13302" width="30.5703125" customWidth="1"/>
    <col min="13303" max="13303" width="12.28515625" bestFit="1" customWidth="1"/>
    <col min="13304" max="13304" width="11.28515625" customWidth="1"/>
    <col min="13305" max="13305" width="8.5703125" customWidth="1"/>
    <col min="13306" max="13306" width="7.7109375" customWidth="1"/>
    <col min="13307" max="13307" width="10" customWidth="1"/>
    <col min="13308" max="13308" width="8.5703125" customWidth="1"/>
    <col min="13309" max="13309" width="7.7109375" customWidth="1"/>
    <col min="13310" max="13310" width="10" customWidth="1"/>
    <col min="13557" max="13557" width="3" customWidth="1"/>
    <col min="13558" max="13558" width="30.5703125" customWidth="1"/>
    <col min="13559" max="13559" width="12.28515625" bestFit="1" customWidth="1"/>
    <col min="13560" max="13560" width="11.28515625" customWidth="1"/>
    <col min="13561" max="13561" width="8.5703125" customWidth="1"/>
    <col min="13562" max="13562" width="7.7109375" customWidth="1"/>
    <col min="13563" max="13563" width="10" customWidth="1"/>
    <col min="13564" max="13564" width="8.5703125" customWidth="1"/>
    <col min="13565" max="13565" width="7.7109375" customWidth="1"/>
    <col min="13566" max="13566" width="10" customWidth="1"/>
    <col min="13813" max="13813" width="3" customWidth="1"/>
    <col min="13814" max="13814" width="30.5703125" customWidth="1"/>
    <col min="13815" max="13815" width="12.28515625" bestFit="1" customWidth="1"/>
    <col min="13816" max="13816" width="11.28515625" customWidth="1"/>
    <col min="13817" max="13817" width="8.5703125" customWidth="1"/>
    <col min="13818" max="13818" width="7.7109375" customWidth="1"/>
    <col min="13819" max="13819" width="10" customWidth="1"/>
    <col min="13820" max="13820" width="8.5703125" customWidth="1"/>
    <col min="13821" max="13821" width="7.7109375" customWidth="1"/>
    <col min="13822" max="13822" width="10" customWidth="1"/>
    <col min="14069" max="14069" width="3" customWidth="1"/>
    <col min="14070" max="14070" width="30.5703125" customWidth="1"/>
    <col min="14071" max="14071" width="12.28515625" bestFit="1" customWidth="1"/>
    <col min="14072" max="14072" width="11.28515625" customWidth="1"/>
    <col min="14073" max="14073" width="8.5703125" customWidth="1"/>
    <col min="14074" max="14074" width="7.7109375" customWidth="1"/>
    <col min="14075" max="14075" width="10" customWidth="1"/>
    <col min="14076" max="14076" width="8.5703125" customWidth="1"/>
    <col min="14077" max="14077" width="7.7109375" customWidth="1"/>
    <col min="14078" max="14078" width="10" customWidth="1"/>
    <col min="14325" max="14325" width="3" customWidth="1"/>
    <col min="14326" max="14326" width="30.5703125" customWidth="1"/>
    <col min="14327" max="14327" width="12.28515625" bestFit="1" customWidth="1"/>
    <col min="14328" max="14328" width="11.28515625" customWidth="1"/>
    <col min="14329" max="14329" width="8.5703125" customWidth="1"/>
    <col min="14330" max="14330" width="7.7109375" customWidth="1"/>
    <col min="14331" max="14331" width="10" customWidth="1"/>
    <col min="14332" max="14332" width="8.5703125" customWidth="1"/>
    <col min="14333" max="14333" width="7.7109375" customWidth="1"/>
    <col min="14334" max="14334" width="10" customWidth="1"/>
    <col min="14581" max="14581" width="3" customWidth="1"/>
    <col min="14582" max="14582" width="30.5703125" customWidth="1"/>
    <col min="14583" max="14583" width="12.28515625" bestFit="1" customWidth="1"/>
    <col min="14584" max="14584" width="11.28515625" customWidth="1"/>
    <col min="14585" max="14585" width="8.5703125" customWidth="1"/>
    <col min="14586" max="14586" width="7.7109375" customWidth="1"/>
    <col min="14587" max="14587" width="10" customWidth="1"/>
    <col min="14588" max="14588" width="8.5703125" customWidth="1"/>
    <col min="14589" max="14589" width="7.7109375" customWidth="1"/>
    <col min="14590" max="14590" width="10" customWidth="1"/>
    <col min="14837" max="14837" width="3" customWidth="1"/>
    <col min="14838" max="14838" width="30.5703125" customWidth="1"/>
    <col min="14839" max="14839" width="12.28515625" bestFit="1" customWidth="1"/>
    <col min="14840" max="14840" width="11.28515625" customWidth="1"/>
    <col min="14841" max="14841" width="8.5703125" customWidth="1"/>
    <col min="14842" max="14842" width="7.7109375" customWidth="1"/>
    <col min="14843" max="14843" width="10" customWidth="1"/>
    <col min="14844" max="14844" width="8.5703125" customWidth="1"/>
    <col min="14845" max="14845" width="7.7109375" customWidth="1"/>
    <col min="14846" max="14846" width="10" customWidth="1"/>
    <col min="15093" max="15093" width="3" customWidth="1"/>
    <col min="15094" max="15094" width="30.5703125" customWidth="1"/>
    <col min="15095" max="15095" width="12.28515625" bestFit="1" customWidth="1"/>
    <col min="15096" max="15096" width="11.28515625" customWidth="1"/>
    <col min="15097" max="15097" width="8.5703125" customWidth="1"/>
    <col min="15098" max="15098" width="7.7109375" customWidth="1"/>
    <col min="15099" max="15099" width="10" customWidth="1"/>
    <col min="15100" max="15100" width="8.5703125" customWidth="1"/>
    <col min="15101" max="15101" width="7.7109375" customWidth="1"/>
    <col min="15102" max="15102" width="10" customWidth="1"/>
    <col min="15349" max="15349" width="3" customWidth="1"/>
    <col min="15350" max="15350" width="30.5703125" customWidth="1"/>
    <col min="15351" max="15351" width="12.28515625" bestFit="1" customWidth="1"/>
    <col min="15352" max="15352" width="11.28515625" customWidth="1"/>
    <col min="15353" max="15353" width="8.5703125" customWidth="1"/>
    <col min="15354" max="15354" width="7.7109375" customWidth="1"/>
    <col min="15355" max="15355" width="10" customWidth="1"/>
    <col min="15356" max="15356" width="8.5703125" customWidth="1"/>
    <col min="15357" max="15357" width="7.7109375" customWidth="1"/>
    <col min="15358" max="15358" width="10" customWidth="1"/>
    <col min="15605" max="15605" width="3" customWidth="1"/>
    <col min="15606" max="15606" width="30.5703125" customWidth="1"/>
    <col min="15607" max="15607" width="12.28515625" bestFit="1" customWidth="1"/>
    <col min="15608" max="15608" width="11.28515625" customWidth="1"/>
    <col min="15609" max="15609" width="8.5703125" customWidth="1"/>
    <col min="15610" max="15610" width="7.7109375" customWidth="1"/>
    <col min="15611" max="15611" width="10" customWidth="1"/>
    <col min="15612" max="15612" width="8.5703125" customWidth="1"/>
    <col min="15613" max="15613" width="7.7109375" customWidth="1"/>
    <col min="15614" max="15614" width="10" customWidth="1"/>
    <col min="15861" max="15861" width="3" customWidth="1"/>
    <col min="15862" max="15862" width="30.5703125" customWidth="1"/>
    <col min="15863" max="15863" width="12.28515625" bestFit="1" customWidth="1"/>
    <col min="15864" max="15864" width="11.28515625" customWidth="1"/>
    <col min="15865" max="15865" width="8.5703125" customWidth="1"/>
    <col min="15866" max="15866" width="7.7109375" customWidth="1"/>
    <col min="15867" max="15867" width="10" customWidth="1"/>
    <col min="15868" max="15868" width="8.5703125" customWidth="1"/>
    <col min="15869" max="15869" width="7.7109375" customWidth="1"/>
    <col min="15870" max="15870" width="10" customWidth="1"/>
    <col min="16117" max="16117" width="3" customWidth="1"/>
    <col min="16118" max="16118" width="30.5703125" customWidth="1"/>
    <col min="16119" max="16119" width="12.28515625" bestFit="1" customWidth="1"/>
    <col min="16120" max="16120" width="11.28515625" customWidth="1"/>
    <col min="16121" max="16121" width="8.5703125" customWidth="1"/>
    <col min="16122" max="16122" width="7.7109375" customWidth="1"/>
    <col min="16123" max="16123" width="10" customWidth="1"/>
    <col min="16124" max="16124" width="8.5703125" customWidth="1"/>
    <col min="16125" max="16125" width="7.7109375" customWidth="1"/>
    <col min="16126" max="16126" width="10" customWidth="1"/>
  </cols>
  <sheetData>
    <row r="1" spans="1:34" ht="17.25" customHeight="1" x14ac:dyDescent="0.25">
      <c r="A1" s="497"/>
      <c r="B1" s="1505" t="s">
        <v>134</v>
      </c>
      <c r="C1" s="1506"/>
      <c r="D1" s="1506"/>
      <c r="E1" s="1506"/>
      <c r="F1" s="1506"/>
      <c r="G1" s="1506"/>
      <c r="H1" s="1506"/>
      <c r="I1" s="1506"/>
      <c r="J1" s="1506"/>
    </row>
    <row r="2" spans="1:34" ht="20.25" customHeight="1" x14ac:dyDescent="0.3">
      <c r="A2" s="1507" t="s">
        <v>135</v>
      </c>
      <c r="B2" s="1507"/>
      <c r="C2" s="1507"/>
      <c r="D2" s="1507"/>
      <c r="E2" s="1507"/>
      <c r="F2" s="1507"/>
      <c r="G2" s="1507"/>
      <c r="H2" s="1507"/>
      <c r="I2" s="1507"/>
      <c r="J2" s="1507"/>
    </row>
    <row r="3" spans="1:34" ht="6" customHeight="1" x14ac:dyDescent="0.3">
      <c r="A3" s="513"/>
      <c r="B3" s="516"/>
      <c r="C3" s="512"/>
      <c r="D3" s="516"/>
      <c r="E3" s="516"/>
      <c r="F3" s="516"/>
      <c r="G3" s="504"/>
      <c r="H3" s="512"/>
      <c r="I3" s="516"/>
      <c r="J3" s="504"/>
    </row>
    <row r="4" spans="1:34" ht="13.5" customHeight="1" x14ac:dyDescent="0.3">
      <c r="A4" s="1055"/>
      <c r="B4" s="1056" t="s">
        <v>1</v>
      </c>
      <c r="C4" s="1508" t="str">
        <f>IF('Capacity Plan'!$F$3="","",'Capacity Plan'!$F$3)</f>
        <v/>
      </c>
      <c r="D4" s="1509"/>
      <c r="E4" s="1057"/>
      <c r="F4" s="1058"/>
      <c r="G4" s="1059" t="s">
        <v>136</v>
      </c>
      <c r="H4" s="1508">
        <f>IFERROR('Capacity Plan'!Q3,"")</f>
        <v>0</v>
      </c>
      <c r="I4" s="1510"/>
      <c r="J4" s="1510"/>
    </row>
    <row r="5" spans="1:34" ht="13.5" customHeight="1" x14ac:dyDescent="0.3">
      <c r="A5" s="989"/>
      <c r="B5" s="1060" t="s">
        <v>2</v>
      </c>
      <c r="C5" s="1511">
        <f>IFERROR('Capacity Plan'!F4,"")</f>
        <v>0</v>
      </c>
      <c r="D5" s="1511"/>
      <c r="E5" s="1061"/>
      <c r="F5" s="1062"/>
      <c r="G5" s="1059" t="s">
        <v>6</v>
      </c>
      <c r="H5" s="1511">
        <f>IFERROR('Capacity Plan'!Q4,"")</f>
        <v>0</v>
      </c>
      <c r="I5" s="1511"/>
      <c r="J5" s="1511"/>
    </row>
    <row r="6" spans="1:34" ht="13.5" customHeight="1" x14ac:dyDescent="0.3">
      <c r="A6" s="548"/>
      <c r="B6" s="1063" t="s">
        <v>3</v>
      </c>
      <c r="C6" s="1512">
        <f>IFERROR('Capacity Plan'!F5,"")</f>
        <v>0</v>
      </c>
      <c r="D6" s="1513"/>
      <c r="E6" s="1061"/>
      <c r="F6" s="1057"/>
      <c r="G6" s="1059" t="s">
        <v>8</v>
      </c>
      <c r="H6" s="1511">
        <f>IFERROR('Capacity Plan'!Q5,"")</f>
        <v>0</v>
      </c>
      <c r="I6" s="1511"/>
      <c r="J6" s="1511"/>
    </row>
    <row r="7" spans="1:34" ht="13.5" customHeight="1" x14ac:dyDescent="0.3">
      <c r="A7" s="493"/>
      <c r="B7" s="1064"/>
      <c r="C7" s="1065"/>
      <c r="D7" s="1066"/>
      <c r="E7" s="1057"/>
      <c r="F7" s="1067"/>
      <c r="G7" s="1068" t="s">
        <v>137</v>
      </c>
      <c r="H7" s="1511">
        <f>IFERROR('Capacity Plan'!Q6,"")</f>
        <v>0</v>
      </c>
      <c r="I7" s="1511"/>
      <c r="J7" s="1511"/>
    </row>
    <row r="8" spans="1:34" ht="13.5" customHeight="1" x14ac:dyDescent="0.3">
      <c r="A8" s="1069"/>
      <c r="B8" s="1070" t="s">
        <v>138</v>
      </c>
      <c r="C8" s="1514" t="str">
        <f>IFERROR('Run @ Rate Summary Data'!K14,"")</f>
        <v/>
      </c>
      <c r="D8" s="1515"/>
      <c r="E8" s="1062"/>
      <c r="F8" s="1071"/>
      <c r="G8" s="1072"/>
      <c r="H8" s="1073"/>
      <c r="I8" s="1074"/>
      <c r="J8" s="1075"/>
    </row>
    <row r="9" spans="1:34" ht="13.5" customHeight="1" x14ac:dyDescent="0.3">
      <c r="A9" s="1069"/>
      <c r="B9" s="1076"/>
      <c r="C9" s="1077"/>
      <c r="D9" s="1078"/>
      <c r="E9" s="1057"/>
      <c r="F9" s="1079"/>
      <c r="G9" s="991" t="s">
        <v>139</v>
      </c>
      <c r="H9" s="1516" t="s">
        <v>353</v>
      </c>
      <c r="I9" s="1517"/>
      <c r="J9" s="1080">
        <f>'Capacity Plan'!F10</f>
        <v>0</v>
      </c>
    </row>
    <row r="10" spans="1:34" ht="13.5" customHeight="1" x14ac:dyDescent="0.25">
      <c r="A10" s="1556" t="s">
        <v>141</v>
      </c>
      <c r="B10" s="1556"/>
      <c r="C10" s="1557">
        <f>IFERROR('Capacity Plan'!S12,"")</f>
        <v>0</v>
      </c>
      <c r="D10" s="1558"/>
      <c r="E10" s="1081"/>
      <c r="F10" s="1082"/>
      <c r="G10" s="990"/>
      <c r="H10" s="1516" t="s">
        <v>140</v>
      </c>
      <c r="I10" s="1517"/>
      <c r="J10" s="1083">
        <f>'Capacity Plan'!F11</f>
        <v>0</v>
      </c>
    </row>
    <row r="11" spans="1:34" ht="15.75" customHeight="1" thickBot="1" x14ac:dyDescent="0.3">
      <c r="A11" s="493"/>
      <c r="B11" s="1495" t="s">
        <v>283</v>
      </c>
      <c r="C11" s="1084"/>
      <c r="D11" s="1085"/>
      <c r="E11" s="1559" t="s">
        <v>270</v>
      </c>
      <c r="F11" s="1560"/>
      <c r="G11" s="1560"/>
      <c r="H11" s="1560"/>
      <c r="I11" s="1560"/>
      <c r="J11" s="1560"/>
    </row>
    <row r="12" spans="1:34" ht="15.75" customHeight="1" thickBot="1" x14ac:dyDescent="0.3">
      <c r="A12" s="1086"/>
      <c r="B12" s="1496"/>
      <c r="C12" s="1087"/>
      <c r="D12" s="1088"/>
      <c r="E12" s="1561" t="s">
        <v>142</v>
      </c>
      <c r="F12" s="1499"/>
      <c r="G12" s="1562"/>
      <c r="H12" s="1498" t="s">
        <v>97</v>
      </c>
      <c r="I12" s="1499"/>
      <c r="J12" s="1500"/>
    </row>
    <row r="13" spans="1:34" ht="28.5" customHeight="1" thickBot="1" x14ac:dyDescent="0.3">
      <c r="A13" s="1096"/>
      <c r="B13" s="498" t="s">
        <v>143</v>
      </c>
      <c r="C13" s="499" t="s">
        <v>333</v>
      </c>
      <c r="D13" s="500" t="s">
        <v>334</v>
      </c>
      <c r="E13" s="501" t="s">
        <v>144</v>
      </c>
      <c r="F13" s="501" t="s">
        <v>145</v>
      </c>
      <c r="G13" s="502" t="s">
        <v>146</v>
      </c>
      <c r="H13" s="501" t="s">
        <v>144</v>
      </c>
      <c r="I13" s="501" t="s">
        <v>145</v>
      </c>
      <c r="J13" s="1054" t="s">
        <v>146</v>
      </c>
      <c r="AF13" s="1131">
        <f t="shared" ref="AF13:AF42" si="0">IF(I14="",0,IF(I14&gt;F14,1,0))</f>
        <v>0</v>
      </c>
      <c r="AG13" s="1131">
        <f t="shared" ref="AG13:AG42" si="1">IF(J14="",0,IF(AND(AF13=1,(J14&lt;C14)),1,0))</f>
        <v>0</v>
      </c>
      <c r="AH13" s="1131" t="str">
        <f>IF(C13&lt;&gt;"","",IF(AND(J13&lt;&gt;"",J13&gt;=C13),TRUE,FALSE))</f>
        <v/>
      </c>
    </row>
    <row r="14" spans="1:34" ht="20.100000000000001" customHeight="1" x14ac:dyDescent="0.25">
      <c r="A14" s="1095">
        <v>1</v>
      </c>
      <c r="B14" s="509">
        <f>IFERROR('Capacity Plan'!D21,"")</f>
        <v>0</v>
      </c>
      <c r="C14" s="507" t="str">
        <f>'Capacity Plan'!AD21</f>
        <v/>
      </c>
      <c r="D14" s="507" t="str">
        <f>'Capacity Plan'!AM21</f>
        <v/>
      </c>
      <c r="E14" s="508" t="str">
        <f>'Capacity Plan'!T21</f>
        <v/>
      </c>
      <c r="F14" s="506" t="str">
        <f>IF(C14="","",'Capacity Plan'!U21)</f>
        <v/>
      </c>
      <c r="G14" s="507" t="str">
        <f>'Capacity Plan'!AC21</f>
        <v/>
      </c>
      <c r="H14" s="518" t="str">
        <f>('Run @ Rate Summary Data'!V21)</f>
        <v/>
      </c>
      <c r="I14" s="506" t="str">
        <f>IF('Run @ Rate Summary Data'!W21=0,0,'Run @ Rate Summary Data'!W21)</f>
        <v/>
      </c>
      <c r="J14" s="505" t="str">
        <f>('Run @ Rate Summary Data'!AE21)</f>
        <v/>
      </c>
      <c r="AF14" s="1131">
        <f t="shared" si="0"/>
        <v>0</v>
      </c>
      <c r="AG14" s="1131">
        <f t="shared" si="1"/>
        <v>0</v>
      </c>
      <c r="AH14" s="1131" t="str">
        <f>IF(C14="","",IF(AND(J14&lt;&gt;"",J14&gt;=C14),TRUE,FALSE))</f>
        <v/>
      </c>
    </row>
    <row r="15" spans="1:34" ht="20.100000000000001" customHeight="1" x14ac:dyDescent="0.25">
      <c r="A15" s="503">
        <v>2</v>
      </c>
      <c r="B15" s="509">
        <f>IFERROR('Capacity Plan'!D22,"")</f>
        <v>0</v>
      </c>
      <c r="C15" s="507" t="str">
        <f>'Capacity Plan'!AD22</f>
        <v/>
      </c>
      <c r="D15" s="507" t="str">
        <f>'Capacity Plan'!AM22</f>
        <v/>
      </c>
      <c r="E15" s="508" t="str">
        <f>'Capacity Plan'!T22</f>
        <v/>
      </c>
      <c r="F15" s="506" t="str">
        <f>IF(C15="","",'Capacity Plan'!U22)</f>
        <v/>
      </c>
      <c r="G15" s="507" t="str">
        <f>'Capacity Plan'!AC22</f>
        <v/>
      </c>
      <c r="H15" s="518" t="str">
        <f>('Run @ Rate Summary Data'!V22)</f>
        <v/>
      </c>
      <c r="I15" s="506" t="str">
        <f>IF('Run @ Rate Summary Data'!W22=0,0,'Run @ Rate Summary Data'!W22)</f>
        <v/>
      </c>
      <c r="J15" s="505" t="str">
        <f>('Run @ Rate Summary Data'!AE22)</f>
        <v/>
      </c>
      <c r="AF15" s="1131">
        <f t="shared" si="0"/>
        <v>0</v>
      </c>
      <c r="AG15" s="1131">
        <f t="shared" si="1"/>
        <v>0</v>
      </c>
      <c r="AH15" s="1131" t="str">
        <f t="shared" ref="AH15:AH42" si="2">IF(C15="","",IF(AND(J15&lt;&gt;"",J15&gt;=C15),TRUE,FALSE))</f>
        <v/>
      </c>
    </row>
    <row r="16" spans="1:34" ht="20.100000000000001" customHeight="1" x14ac:dyDescent="0.25">
      <c r="A16" s="503">
        <v>3</v>
      </c>
      <c r="B16" s="509">
        <f>IFERROR('Capacity Plan'!D23,"")</f>
        <v>0</v>
      </c>
      <c r="C16" s="507" t="str">
        <f>'Capacity Plan'!AD23</f>
        <v/>
      </c>
      <c r="D16" s="507" t="str">
        <f>'Capacity Plan'!AM23</f>
        <v/>
      </c>
      <c r="E16" s="508" t="str">
        <f>'Capacity Plan'!T23</f>
        <v/>
      </c>
      <c r="F16" s="506" t="str">
        <f>IF(C16="","",'Capacity Plan'!U23)</f>
        <v/>
      </c>
      <c r="G16" s="507" t="str">
        <f>'Capacity Plan'!AC23</f>
        <v/>
      </c>
      <c r="H16" s="518" t="str">
        <f>('Run @ Rate Summary Data'!V23)</f>
        <v/>
      </c>
      <c r="I16" s="506" t="str">
        <f>IF('Run @ Rate Summary Data'!W23=0,0,'Run @ Rate Summary Data'!W23)</f>
        <v/>
      </c>
      <c r="J16" s="505" t="str">
        <f>('Run @ Rate Summary Data'!AE23)</f>
        <v/>
      </c>
      <c r="AF16" s="1131">
        <f t="shared" si="0"/>
        <v>0</v>
      </c>
      <c r="AG16" s="1131">
        <f t="shared" si="1"/>
        <v>0</v>
      </c>
      <c r="AH16" s="1131" t="str">
        <f t="shared" si="2"/>
        <v/>
      </c>
    </row>
    <row r="17" spans="1:34" ht="20.100000000000001" customHeight="1" x14ac:dyDescent="0.25">
      <c r="A17" s="503">
        <v>4</v>
      </c>
      <c r="B17" s="509">
        <f>IFERROR('Capacity Plan'!D24,"")</f>
        <v>0</v>
      </c>
      <c r="C17" s="507" t="str">
        <f>'Capacity Plan'!AD24</f>
        <v/>
      </c>
      <c r="D17" s="507" t="str">
        <f>'Capacity Plan'!AM24</f>
        <v/>
      </c>
      <c r="E17" s="508" t="str">
        <f>'Capacity Plan'!T24</f>
        <v/>
      </c>
      <c r="F17" s="506" t="str">
        <f>IF(C17="","",'Capacity Plan'!U24)</f>
        <v/>
      </c>
      <c r="G17" s="507" t="str">
        <f>'Capacity Plan'!AC24</f>
        <v/>
      </c>
      <c r="H17" s="518" t="str">
        <f>('Run @ Rate Summary Data'!V24)</f>
        <v/>
      </c>
      <c r="I17" s="506" t="str">
        <f>IF('Run @ Rate Summary Data'!W24=0,0,'Run @ Rate Summary Data'!W24)</f>
        <v/>
      </c>
      <c r="J17" s="505" t="str">
        <f>('Run @ Rate Summary Data'!AE24)</f>
        <v/>
      </c>
      <c r="AF17" s="1131">
        <f t="shared" si="0"/>
        <v>0</v>
      </c>
      <c r="AG17" s="1131">
        <f t="shared" si="1"/>
        <v>0</v>
      </c>
      <c r="AH17" s="1131" t="str">
        <f t="shared" si="2"/>
        <v/>
      </c>
    </row>
    <row r="18" spans="1:34" ht="20.100000000000001" customHeight="1" x14ac:dyDescent="0.25">
      <c r="A18" s="503">
        <v>5</v>
      </c>
      <c r="B18" s="509">
        <f>IFERROR('Capacity Plan'!D25,"")</f>
        <v>0</v>
      </c>
      <c r="C18" s="507" t="str">
        <f>'Capacity Plan'!AD25</f>
        <v/>
      </c>
      <c r="D18" s="507" t="str">
        <f>'Capacity Plan'!AM25</f>
        <v/>
      </c>
      <c r="E18" s="508" t="str">
        <f>'Capacity Plan'!T25</f>
        <v/>
      </c>
      <c r="F18" s="506" t="str">
        <f>IF(C18="","",'Capacity Plan'!U25)</f>
        <v/>
      </c>
      <c r="G18" s="507" t="str">
        <f>'Capacity Plan'!AC25</f>
        <v/>
      </c>
      <c r="H18" s="518" t="str">
        <f>('Run @ Rate Summary Data'!V25)</f>
        <v/>
      </c>
      <c r="I18" s="506" t="str">
        <f>IF('Run @ Rate Summary Data'!W25=0,0,'Run @ Rate Summary Data'!W25)</f>
        <v/>
      </c>
      <c r="J18" s="505" t="str">
        <f>('Run @ Rate Summary Data'!AE25)</f>
        <v/>
      </c>
      <c r="AF18" s="1131">
        <f t="shared" si="0"/>
        <v>0</v>
      </c>
      <c r="AG18" s="1131">
        <f t="shared" si="1"/>
        <v>0</v>
      </c>
      <c r="AH18" s="1131" t="str">
        <f t="shared" si="2"/>
        <v/>
      </c>
    </row>
    <row r="19" spans="1:34" ht="20.100000000000001" customHeight="1" x14ac:dyDescent="0.25">
      <c r="A19" s="503">
        <v>6</v>
      </c>
      <c r="B19" s="509">
        <f>IFERROR('Capacity Plan'!D26,"")</f>
        <v>0</v>
      </c>
      <c r="C19" s="507" t="str">
        <f>'Capacity Plan'!AD26</f>
        <v/>
      </c>
      <c r="D19" s="507" t="str">
        <f>'Capacity Plan'!AM26</f>
        <v/>
      </c>
      <c r="E19" s="508" t="str">
        <f>'Capacity Plan'!T26</f>
        <v/>
      </c>
      <c r="F19" s="506" t="str">
        <f>IF(C19="","",'Capacity Plan'!U26)</f>
        <v/>
      </c>
      <c r="G19" s="507" t="str">
        <f>'Capacity Plan'!AC26</f>
        <v/>
      </c>
      <c r="H19" s="518" t="str">
        <f>('Run @ Rate Summary Data'!V26)</f>
        <v/>
      </c>
      <c r="I19" s="506" t="str">
        <f>IF('Run @ Rate Summary Data'!W26=0,0,'Run @ Rate Summary Data'!W26)</f>
        <v/>
      </c>
      <c r="J19" s="505" t="str">
        <f>('Run @ Rate Summary Data'!AE26)</f>
        <v/>
      </c>
      <c r="AF19" s="1131">
        <f t="shared" si="0"/>
        <v>0</v>
      </c>
      <c r="AG19" s="1131">
        <f t="shared" si="1"/>
        <v>0</v>
      </c>
      <c r="AH19" s="1131" t="str">
        <f t="shared" si="2"/>
        <v/>
      </c>
    </row>
    <row r="20" spans="1:34" ht="20.100000000000001" customHeight="1" x14ac:dyDescent="0.25">
      <c r="A20" s="503">
        <v>7</v>
      </c>
      <c r="B20" s="509">
        <f>IFERROR('Capacity Plan'!D27,"")</f>
        <v>0</v>
      </c>
      <c r="C20" s="507" t="str">
        <f>'Capacity Plan'!AD27</f>
        <v/>
      </c>
      <c r="D20" s="507" t="str">
        <f>'Capacity Plan'!AM27</f>
        <v/>
      </c>
      <c r="E20" s="508" t="str">
        <f>'Capacity Plan'!T27</f>
        <v/>
      </c>
      <c r="F20" s="506" t="str">
        <f>IF(C20="","",'Capacity Plan'!U27)</f>
        <v/>
      </c>
      <c r="G20" s="507" t="str">
        <f>'Capacity Plan'!AC27</f>
        <v/>
      </c>
      <c r="H20" s="518" t="str">
        <f>('Run @ Rate Summary Data'!V27)</f>
        <v/>
      </c>
      <c r="I20" s="506" t="str">
        <f>IF('Run @ Rate Summary Data'!W27=0,0,'Run @ Rate Summary Data'!W27)</f>
        <v/>
      </c>
      <c r="J20" s="505" t="str">
        <f>('Run @ Rate Summary Data'!AE27)</f>
        <v/>
      </c>
      <c r="AF20" s="1131">
        <f t="shared" si="0"/>
        <v>0</v>
      </c>
      <c r="AG20" s="1131">
        <f t="shared" si="1"/>
        <v>0</v>
      </c>
      <c r="AH20" s="1131" t="str">
        <f t="shared" si="2"/>
        <v/>
      </c>
    </row>
    <row r="21" spans="1:34" ht="20.100000000000001" customHeight="1" x14ac:dyDescent="0.25">
      <c r="A21" s="503">
        <v>8</v>
      </c>
      <c r="B21" s="509">
        <f>IFERROR('Capacity Plan'!D28,"")</f>
        <v>0</v>
      </c>
      <c r="C21" s="507" t="str">
        <f>'Capacity Plan'!AD28</f>
        <v/>
      </c>
      <c r="D21" s="507" t="str">
        <f>'Capacity Plan'!AM28</f>
        <v/>
      </c>
      <c r="E21" s="508" t="str">
        <f>'Capacity Plan'!T28</f>
        <v/>
      </c>
      <c r="F21" s="506" t="str">
        <f>IF(C21="","",'Capacity Plan'!U28)</f>
        <v/>
      </c>
      <c r="G21" s="507" t="str">
        <f>'Capacity Plan'!AC28</f>
        <v/>
      </c>
      <c r="H21" s="518" t="str">
        <f>('Run @ Rate Summary Data'!V28)</f>
        <v/>
      </c>
      <c r="I21" s="506" t="str">
        <f>IF('Run @ Rate Summary Data'!W28=0,0,'Run @ Rate Summary Data'!W28)</f>
        <v/>
      </c>
      <c r="J21" s="505" t="str">
        <f>('Run @ Rate Summary Data'!AE28)</f>
        <v/>
      </c>
      <c r="AF21" s="1131">
        <f t="shared" si="0"/>
        <v>0</v>
      </c>
      <c r="AG21" s="1131">
        <f t="shared" si="1"/>
        <v>0</v>
      </c>
      <c r="AH21" s="1131" t="str">
        <f t="shared" si="2"/>
        <v/>
      </c>
    </row>
    <row r="22" spans="1:34" ht="20.100000000000001" customHeight="1" x14ac:dyDescent="0.25">
      <c r="A22" s="503">
        <v>9</v>
      </c>
      <c r="B22" s="509">
        <f>IFERROR('Capacity Plan'!D29,"")</f>
        <v>0</v>
      </c>
      <c r="C22" s="507" t="str">
        <f>'Capacity Plan'!AD29</f>
        <v/>
      </c>
      <c r="D22" s="507" t="str">
        <f>'Capacity Plan'!AM29</f>
        <v/>
      </c>
      <c r="E22" s="508" t="str">
        <f>'Capacity Plan'!T29</f>
        <v/>
      </c>
      <c r="F22" s="506" t="str">
        <f>IF(C22="","",'Capacity Plan'!U29)</f>
        <v/>
      </c>
      <c r="G22" s="507" t="str">
        <f>'Capacity Plan'!AC29</f>
        <v/>
      </c>
      <c r="H22" s="518" t="str">
        <f>('Run @ Rate Summary Data'!V29)</f>
        <v/>
      </c>
      <c r="I22" s="506" t="str">
        <f>IF('Run @ Rate Summary Data'!W29=0,0,'Run @ Rate Summary Data'!W29)</f>
        <v/>
      </c>
      <c r="J22" s="505" t="str">
        <f>('Run @ Rate Summary Data'!AE29)</f>
        <v/>
      </c>
      <c r="AF22" s="1131">
        <f t="shared" si="0"/>
        <v>0</v>
      </c>
      <c r="AG22" s="1131">
        <f t="shared" si="1"/>
        <v>0</v>
      </c>
      <c r="AH22" s="1131" t="str">
        <f t="shared" si="2"/>
        <v/>
      </c>
    </row>
    <row r="23" spans="1:34" ht="20.100000000000001" customHeight="1" x14ac:dyDescent="0.25">
      <c r="A23" s="503">
        <v>10</v>
      </c>
      <c r="B23" s="509">
        <f>IFERROR('Capacity Plan'!D30,"")</f>
        <v>0</v>
      </c>
      <c r="C23" s="507" t="str">
        <f>'Capacity Plan'!AD30</f>
        <v/>
      </c>
      <c r="D23" s="507" t="str">
        <f>'Capacity Plan'!AM30</f>
        <v/>
      </c>
      <c r="E23" s="508" t="str">
        <f>'Capacity Plan'!T30</f>
        <v/>
      </c>
      <c r="F23" s="506" t="str">
        <f>IF(C23="","",'Capacity Plan'!U30)</f>
        <v/>
      </c>
      <c r="G23" s="507" t="str">
        <f>'Capacity Plan'!AC30</f>
        <v/>
      </c>
      <c r="H23" s="518" t="str">
        <f>('Run @ Rate Summary Data'!V30)</f>
        <v/>
      </c>
      <c r="I23" s="506" t="str">
        <f>IF('Run @ Rate Summary Data'!W30=0,0,'Run @ Rate Summary Data'!W30)</f>
        <v/>
      </c>
      <c r="J23" s="505" t="str">
        <f>('Run @ Rate Summary Data'!AE30)</f>
        <v/>
      </c>
      <c r="AF23" s="1131">
        <f t="shared" si="0"/>
        <v>0</v>
      </c>
      <c r="AG23" s="1131">
        <f t="shared" si="1"/>
        <v>0</v>
      </c>
      <c r="AH23" s="1131" t="str">
        <f t="shared" si="2"/>
        <v/>
      </c>
    </row>
    <row r="24" spans="1:34" ht="20.100000000000001" customHeight="1" x14ac:dyDescent="0.25">
      <c r="A24" s="503">
        <v>11</v>
      </c>
      <c r="B24" s="509">
        <f>IFERROR('Capacity Plan'!D31,"")</f>
        <v>0</v>
      </c>
      <c r="C24" s="507" t="str">
        <f>'Capacity Plan'!AD31</f>
        <v/>
      </c>
      <c r="D24" s="507" t="str">
        <f>'Capacity Plan'!AM31</f>
        <v/>
      </c>
      <c r="E24" s="508" t="str">
        <f>'Capacity Plan'!T31</f>
        <v/>
      </c>
      <c r="F24" s="506" t="str">
        <f>IF(C24="","",'Capacity Plan'!U31)</f>
        <v/>
      </c>
      <c r="G24" s="507" t="str">
        <f>'Capacity Plan'!AC31</f>
        <v/>
      </c>
      <c r="H24" s="518" t="str">
        <f>('Run @ Rate Summary Data'!V31)</f>
        <v/>
      </c>
      <c r="I24" s="506" t="str">
        <f>IF('Run @ Rate Summary Data'!W31=0,0,'Run @ Rate Summary Data'!W31)</f>
        <v/>
      </c>
      <c r="J24" s="505" t="str">
        <f>('Run @ Rate Summary Data'!AE31)</f>
        <v/>
      </c>
      <c r="AF24" s="1131">
        <f t="shared" si="0"/>
        <v>0</v>
      </c>
      <c r="AG24" s="1131">
        <f t="shared" si="1"/>
        <v>0</v>
      </c>
      <c r="AH24" s="1131" t="str">
        <f t="shared" si="2"/>
        <v/>
      </c>
    </row>
    <row r="25" spans="1:34" ht="20.100000000000001" customHeight="1" x14ac:dyDescent="0.25">
      <c r="A25" s="503">
        <v>12</v>
      </c>
      <c r="B25" s="509">
        <f>IFERROR('Capacity Plan'!D32,"")</f>
        <v>0</v>
      </c>
      <c r="C25" s="507" t="str">
        <f>'Capacity Plan'!AD32</f>
        <v/>
      </c>
      <c r="D25" s="507" t="str">
        <f>'Capacity Plan'!AM32</f>
        <v/>
      </c>
      <c r="E25" s="508" t="str">
        <f>'Capacity Plan'!T32</f>
        <v/>
      </c>
      <c r="F25" s="506" t="str">
        <f>IF(C25="","",'Capacity Plan'!U32)</f>
        <v/>
      </c>
      <c r="G25" s="507" t="str">
        <f>'Capacity Plan'!AC32</f>
        <v/>
      </c>
      <c r="H25" s="518" t="str">
        <f>('Run @ Rate Summary Data'!V32)</f>
        <v/>
      </c>
      <c r="I25" s="506" t="str">
        <f>IF('Run @ Rate Summary Data'!W32=0,0,'Run @ Rate Summary Data'!W32)</f>
        <v/>
      </c>
      <c r="J25" s="505" t="str">
        <f>('Run @ Rate Summary Data'!AE32)</f>
        <v/>
      </c>
      <c r="AF25" s="1131">
        <f t="shared" si="0"/>
        <v>0</v>
      </c>
      <c r="AG25" s="1131">
        <f t="shared" si="1"/>
        <v>0</v>
      </c>
      <c r="AH25" s="1131" t="str">
        <f t="shared" si="2"/>
        <v/>
      </c>
    </row>
    <row r="26" spans="1:34" ht="20.100000000000001" customHeight="1" x14ac:dyDescent="0.25">
      <c r="A26" s="503">
        <v>13</v>
      </c>
      <c r="B26" s="509">
        <f>IFERROR('Capacity Plan'!D33,"")</f>
        <v>0</v>
      </c>
      <c r="C26" s="507" t="str">
        <f>'Capacity Plan'!AD33</f>
        <v/>
      </c>
      <c r="D26" s="507" t="str">
        <f>'Capacity Plan'!AM33</f>
        <v/>
      </c>
      <c r="E26" s="508" t="str">
        <f>'Capacity Plan'!T33</f>
        <v/>
      </c>
      <c r="F26" s="506" t="str">
        <f>IF(C26="","",'Capacity Plan'!U33)</f>
        <v/>
      </c>
      <c r="G26" s="507" t="str">
        <f>'Capacity Plan'!AC33</f>
        <v/>
      </c>
      <c r="H26" s="518" t="str">
        <f>('Run @ Rate Summary Data'!V33)</f>
        <v/>
      </c>
      <c r="I26" s="506" t="str">
        <f>IF('Run @ Rate Summary Data'!W33=0,0,'Run @ Rate Summary Data'!W33)</f>
        <v/>
      </c>
      <c r="J26" s="505" t="str">
        <f>('Run @ Rate Summary Data'!AE33)</f>
        <v/>
      </c>
      <c r="AF26" s="1131">
        <f t="shared" si="0"/>
        <v>0</v>
      </c>
      <c r="AG26" s="1131">
        <f t="shared" si="1"/>
        <v>0</v>
      </c>
      <c r="AH26" s="1131" t="str">
        <f t="shared" si="2"/>
        <v/>
      </c>
    </row>
    <row r="27" spans="1:34" ht="20.100000000000001" customHeight="1" x14ac:dyDescent="0.25">
      <c r="A27" s="503">
        <v>14</v>
      </c>
      <c r="B27" s="509">
        <f>IFERROR('Capacity Plan'!D34,"")</f>
        <v>0</v>
      </c>
      <c r="C27" s="507" t="str">
        <f>'Capacity Plan'!AD34</f>
        <v/>
      </c>
      <c r="D27" s="507" t="str">
        <f>'Capacity Plan'!AM34</f>
        <v/>
      </c>
      <c r="E27" s="508" t="str">
        <f>'Capacity Plan'!T34</f>
        <v/>
      </c>
      <c r="F27" s="506" t="str">
        <f>IF(C27="","",'Capacity Plan'!U34)</f>
        <v/>
      </c>
      <c r="G27" s="507" t="str">
        <f>'Capacity Plan'!AC34</f>
        <v/>
      </c>
      <c r="H27" s="518" t="str">
        <f>('Run @ Rate Summary Data'!V34)</f>
        <v/>
      </c>
      <c r="I27" s="506" t="str">
        <f>IF('Run @ Rate Summary Data'!W34=0,0,'Run @ Rate Summary Data'!W34)</f>
        <v/>
      </c>
      <c r="J27" s="505" t="str">
        <f>('Run @ Rate Summary Data'!AE34)</f>
        <v/>
      </c>
      <c r="AF27" s="1131">
        <f t="shared" si="0"/>
        <v>0</v>
      </c>
      <c r="AG27" s="1131">
        <f t="shared" si="1"/>
        <v>0</v>
      </c>
      <c r="AH27" s="1131" t="str">
        <f t="shared" si="2"/>
        <v/>
      </c>
    </row>
    <row r="28" spans="1:34" ht="20.100000000000001" customHeight="1" x14ac:dyDescent="0.25">
      <c r="A28" s="503">
        <v>15</v>
      </c>
      <c r="B28" s="509">
        <f>IFERROR('Capacity Plan'!D35,"")</f>
        <v>0</v>
      </c>
      <c r="C28" s="507" t="str">
        <f>'Capacity Plan'!AD35</f>
        <v/>
      </c>
      <c r="D28" s="507" t="str">
        <f>'Capacity Plan'!AM35</f>
        <v/>
      </c>
      <c r="E28" s="508" t="str">
        <f>'Capacity Plan'!T35</f>
        <v/>
      </c>
      <c r="F28" s="506" t="str">
        <f>IF(C28="","",'Capacity Plan'!U35)</f>
        <v/>
      </c>
      <c r="G28" s="507" t="str">
        <f>'Capacity Plan'!AC35</f>
        <v/>
      </c>
      <c r="H28" s="518" t="str">
        <f>('Run @ Rate Summary Data'!V35)</f>
        <v/>
      </c>
      <c r="I28" s="506" t="str">
        <f>IF('Run @ Rate Summary Data'!W35=0,0,'Run @ Rate Summary Data'!W35)</f>
        <v/>
      </c>
      <c r="J28" s="505" t="str">
        <f>('Run @ Rate Summary Data'!AE35)</f>
        <v/>
      </c>
      <c r="AF28" s="1131">
        <f t="shared" si="0"/>
        <v>0</v>
      </c>
      <c r="AG28" s="1131">
        <f t="shared" si="1"/>
        <v>0</v>
      </c>
      <c r="AH28" s="1131" t="str">
        <f t="shared" si="2"/>
        <v/>
      </c>
    </row>
    <row r="29" spans="1:34" ht="20.100000000000001" customHeight="1" x14ac:dyDescent="0.25">
      <c r="A29" s="503">
        <v>16</v>
      </c>
      <c r="B29" s="509">
        <f>IFERROR('Capacity Plan'!D36,"")</f>
        <v>0</v>
      </c>
      <c r="C29" s="507" t="str">
        <f>'Capacity Plan'!AD36</f>
        <v/>
      </c>
      <c r="D29" s="507" t="str">
        <f>'Capacity Plan'!AM36</f>
        <v/>
      </c>
      <c r="E29" s="508" t="str">
        <f>'Capacity Plan'!T36</f>
        <v/>
      </c>
      <c r="F29" s="506" t="str">
        <f>IF(C29="","",'Capacity Plan'!U36)</f>
        <v/>
      </c>
      <c r="G29" s="507" t="str">
        <f>'Capacity Plan'!AC36</f>
        <v/>
      </c>
      <c r="H29" s="518" t="str">
        <f>('Run @ Rate Summary Data'!V36)</f>
        <v/>
      </c>
      <c r="I29" s="506" t="str">
        <f>IF('Run @ Rate Summary Data'!W36=0,0,'Run @ Rate Summary Data'!W36)</f>
        <v/>
      </c>
      <c r="J29" s="505" t="str">
        <f>('Run @ Rate Summary Data'!AE36)</f>
        <v/>
      </c>
      <c r="AF29" s="1131">
        <f t="shared" si="0"/>
        <v>0</v>
      </c>
      <c r="AG29" s="1131">
        <f t="shared" si="1"/>
        <v>0</v>
      </c>
      <c r="AH29" s="1131" t="str">
        <f t="shared" si="2"/>
        <v/>
      </c>
    </row>
    <row r="30" spans="1:34" ht="20.100000000000001" customHeight="1" x14ac:dyDescent="0.25">
      <c r="A30" s="503">
        <v>17</v>
      </c>
      <c r="B30" s="509">
        <f>IFERROR('Capacity Plan'!D37,"")</f>
        <v>0</v>
      </c>
      <c r="C30" s="507" t="str">
        <f>'Capacity Plan'!AD37</f>
        <v/>
      </c>
      <c r="D30" s="507" t="str">
        <f>'Capacity Plan'!AM37</f>
        <v/>
      </c>
      <c r="E30" s="508" t="str">
        <f>'Capacity Plan'!T37</f>
        <v/>
      </c>
      <c r="F30" s="506" t="str">
        <f>IF(C30="","",'Capacity Plan'!U37)</f>
        <v/>
      </c>
      <c r="G30" s="507" t="str">
        <f>'Capacity Plan'!AC37</f>
        <v/>
      </c>
      <c r="H30" s="518" t="str">
        <f>('Run @ Rate Summary Data'!V37)</f>
        <v/>
      </c>
      <c r="I30" s="506" t="str">
        <f>IF('Run @ Rate Summary Data'!W37=0,0,'Run @ Rate Summary Data'!W37)</f>
        <v/>
      </c>
      <c r="J30" s="505" t="str">
        <f>('Run @ Rate Summary Data'!AE37)</f>
        <v/>
      </c>
      <c r="AF30" s="1131">
        <f t="shared" si="0"/>
        <v>0</v>
      </c>
      <c r="AG30" s="1131">
        <f t="shared" si="1"/>
        <v>0</v>
      </c>
      <c r="AH30" s="1131" t="str">
        <f t="shared" si="2"/>
        <v/>
      </c>
    </row>
    <row r="31" spans="1:34" ht="20.100000000000001" customHeight="1" x14ac:dyDescent="0.25">
      <c r="A31" s="503">
        <v>18</v>
      </c>
      <c r="B31" s="509">
        <f>IFERROR('Capacity Plan'!D38,"")</f>
        <v>0</v>
      </c>
      <c r="C31" s="507" t="str">
        <f>'Capacity Plan'!AD38</f>
        <v/>
      </c>
      <c r="D31" s="507" t="str">
        <f>'Capacity Plan'!AM38</f>
        <v/>
      </c>
      <c r="E31" s="508" t="str">
        <f>'Capacity Plan'!T38</f>
        <v/>
      </c>
      <c r="F31" s="506" t="str">
        <f>IF(C31="","",'Capacity Plan'!U38)</f>
        <v/>
      </c>
      <c r="G31" s="507" t="str">
        <f>'Capacity Plan'!AC38</f>
        <v/>
      </c>
      <c r="H31" s="518" t="str">
        <f>('Run @ Rate Summary Data'!V38)</f>
        <v/>
      </c>
      <c r="I31" s="506" t="str">
        <f>IF('Run @ Rate Summary Data'!W38=0,0,'Run @ Rate Summary Data'!W38)</f>
        <v/>
      </c>
      <c r="J31" s="505" t="str">
        <f>('Run @ Rate Summary Data'!AE38)</f>
        <v/>
      </c>
      <c r="AF31" s="1131">
        <f t="shared" si="0"/>
        <v>0</v>
      </c>
      <c r="AG31" s="1131">
        <f t="shared" si="1"/>
        <v>0</v>
      </c>
      <c r="AH31" s="1131" t="str">
        <f t="shared" si="2"/>
        <v/>
      </c>
    </row>
    <row r="32" spans="1:34" ht="20.100000000000001" customHeight="1" x14ac:dyDescent="0.25">
      <c r="A32" s="503">
        <v>19</v>
      </c>
      <c r="B32" s="509">
        <f>IFERROR('Capacity Plan'!D39,"")</f>
        <v>0</v>
      </c>
      <c r="C32" s="507" t="str">
        <f>'Capacity Plan'!AD39</f>
        <v/>
      </c>
      <c r="D32" s="507" t="str">
        <f>'Capacity Plan'!AM39</f>
        <v/>
      </c>
      <c r="E32" s="508" t="str">
        <f>'Capacity Plan'!T39</f>
        <v/>
      </c>
      <c r="F32" s="506" t="str">
        <f>IF(C32="","",'Capacity Plan'!U39)</f>
        <v/>
      </c>
      <c r="G32" s="507" t="str">
        <f>'Capacity Plan'!AC39</f>
        <v/>
      </c>
      <c r="H32" s="518" t="str">
        <f>('Run @ Rate Summary Data'!V39)</f>
        <v/>
      </c>
      <c r="I32" s="506" t="str">
        <f>IF('Run @ Rate Summary Data'!W39=0,0,'Run @ Rate Summary Data'!W39)</f>
        <v/>
      </c>
      <c r="J32" s="505" t="str">
        <f>('Run @ Rate Summary Data'!AE39)</f>
        <v/>
      </c>
      <c r="AF32" s="1131">
        <f t="shared" si="0"/>
        <v>0</v>
      </c>
      <c r="AG32" s="1131">
        <f t="shared" si="1"/>
        <v>0</v>
      </c>
      <c r="AH32" s="1131" t="str">
        <f t="shared" si="2"/>
        <v/>
      </c>
    </row>
    <row r="33" spans="1:34" ht="20.100000000000001" customHeight="1" x14ac:dyDescent="0.25">
      <c r="A33" s="503">
        <v>20</v>
      </c>
      <c r="B33" s="509">
        <f>IFERROR('Capacity Plan'!D40,"")</f>
        <v>0</v>
      </c>
      <c r="C33" s="507" t="str">
        <f>'Capacity Plan'!AD40</f>
        <v/>
      </c>
      <c r="D33" s="507" t="str">
        <f>'Capacity Plan'!AM40</f>
        <v/>
      </c>
      <c r="E33" s="508" t="str">
        <f>'Capacity Plan'!T40</f>
        <v/>
      </c>
      <c r="F33" s="506" t="str">
        <f>IF(C33="","",'Capacity Plan'!U40)</f>
        <v/>
      </c>
      <c r="G33" s="507" t="str">
        <f>'Capacity Plan'!AC40</f>
        <v/>
      </c>
      <c r="H33" s="518" t="str">
        <f>('Run @ Rate Summary Data'!V40)</f>
        <v/>
      </c>
      <c r="I33" s="506" t="str">
        <f>IF('Run @ Rate Summary Data'!W40=0,0,'Run @ Rate Summary Data'!W40)</f>
        <v/>
      </c>
      <c r="J33" s="505" t="str">
        <f>('Run @ Rate Summary Data'!AE40)</f>
        <v/>
      </c>
      <c r="AF33" s="1131">
        <f t="shared" si="0"/>
        <v>0</v>
      </c>
      <c r="AG33" s="1131">
        <f t="shared" si="1"/>
        <v>0</v>
      </c>
      <c r="AH33" s="1131" t="str">
        <f t="shared" si="2"/>
        <v/>
      </c>
    </row>
    <row r="34" spans="1:34" ht="20.100000000000001" customHeight="1" x14ac:dyDescent="0.25">
      <c r="A34" s="503">
        <v>21</v>
      </c>
      <c r="B34" s="509">
        <f>IFERROR('Capacity Plan'!D41,"")</f>
        <v>0</v>
      </c>
      <c r="C34" s="507" t="str">
        <f>'Capacity Plan'!AD41</f>
        <v/>
      </c>
      <c r="D34" s="507" t="str">
        <f>'Capacity Plan'!AM41</f>
        <v/>
      </c>
      <c r="E34" s="508" t="str">
        <f>'Capacity Plan'!T41</f>
        <v/>
      </c>
      <c r="F34" s="506" t="str">
        <f>IF(C34="","",'Capacity Plan'!U41)</f>
        <v/>
      </c>
      <c r="G34" s="507" t="str">
        <f>'Capacity Plan'!AC41</f>
        <v/>
      </c>
      <c r="H34" s="518" t="str">
        <f>('Run @ Rate Summary Data'!V41)</f>
        <v/>
      </c>
      <c r="I34" s="506" t="str">
        <f>IF('Run @ Rate Summary Data'!W41=0,0,'Run @ Rate Summary Data'!W41)</f>
        <v/>
      </c>
      <c r="J34" s="505" t="str">
        <f>('Run @ Rate Summary Data'!AE41)</f>
        <v/>
      </c>
      <c r="AF34" s="1131">
        <f t="shared" si="0"/>
        <v>0</v>
      </c>
      <c r="AG34" s="1131">
        <f t="shared" si="1"/>
        <v>0</v>
      </c>
      <c r="AH34" s="1131" t="str">
        <f t="shared" si="2"/>
        <v/>
      </c>
    </row>
    <row r="35" spans="1:34" ht="20.100000000000001" customHeight="1" x14ac:dyDescent="0.25">
      <c r="A35" s="503">
        <v>22</v>
      </c>
      <c r="B35" s="509">
        <f>IFERROR('Capacity Plan'!D42,"")</f>
        <v>0</v>
      </c>
      <c r="C35" s="507" t="str">
        <f>'Capacity Plan'!AD42</f>
        <v/>
      </c>
      <c r="D35" s="507" t="str">
        <f>'Capacity Plan'!AM42</f>
        <v/>
      </c>
      <c r="E35" s="508" t="str">
        <f>'Capacity Plan'!T42</f>
        <v/>
      </c>
      <c r="F35" s="506" t="str">
        <f>IF(C35="","",'Capacity Plan'!U42)</f>
        <v/>
      </c>
      <c r="G35" s="507" t="str">
        <f>'Capacity Plan'!AC42</f>
        <v/>
      </c>
      <c r="H35" s="518" t="str">
        <f>('Run @ Rate Summary Data'!V42)</f>
        <v/>
      </c>
      <c r="I35" s="506" t="str">
        <f>IF('Run @ Rate Summary Data'!W42=0,0,'Run @ Rate Summary Data'!W42)</f>
        <v/>
      </c>
      <c r="J35" s="505" t="str">
        <f>('Run @ Rate Summary Data'!AE42)</f>
        <v/>
      </c>
      <c r="AF35" s="1131">
        <f t="shared" si="0"/>
        <v>0</v>
      </c>
      <c r="AG35" s="1131">
        <f t="shared" si="1"/>
        <v>0</v>
      </c>
      <c r="AH35" s="1131" t="str">
        <f t="shared" si="2"/>
        <v/>
      </c>
    </row>
    <row r="36" spans="1:34" ht="20.100000000000001" customHeight="1" x14ac:dyDescent="0.25">
      <c r="A36" s="503">
        <v>23</v>
      </c>
      <c r="B36" s="509">
        <f>IFERROR('Capacity Plan'!D43,"")</f>
        <v>0</v>
      </c>
      <c r="C36" s="507" t="str">
        <f>'Capacity Plan'!AD43</f>
        <v/>
      </c>
      <c r="D36" s="507" t="str">
        <f>'Capacity Plan'!AM43</f>
        <v/>
      </c>
      <c r="E36" s="508" t="str">
        <f>'Capacity Plan'!T43</f>
        <v/>
      </c>
      <c r="F36" s="506" t="str">
        <f>IF(C36="","",'Capacity Plan'!U43)</f>
        <v/>
      </c>
      <c r="G36" s="507" t="str">
        <f>'Capacity Plan'!AC43</f>
        <v/>
      </c>
      <c r="H36" s="518" t="str">
        <f>('Run @ Rate Summary Data'!V43)</f>
        <v/>
      </c>
      <c r="I36" s="506" t="str">
        <f>IF('Run @ Rate Summary Data'!W43=0,0,'Run @ Rate Summary Data'!W43)</f>
        <v/>
      </c>
      <c r="J36" s="505" t="str">
        <f>('Run @ Rate Summary Data'!AE43)</f>
        <v/>
      </c>
      <c r="AF36" s="1131">
        <f t="shared" si="0"/>
        <v>0</v>
      </c>
      <c r="AG36" s="1131">
        <f t="shared" si="1"/>
        <v>0</v>
      </c>
      <c r="AH36" s="1131" t="str">
        <f t="shared" si="2"/>
        <v/>
      </c>
    </row>
    <row r="37" spans="1:34" ht="20.100000000000001" customHeight="1" x14ac:dyDescent="0.25">
      <c r="A37" s="503">
        <v>24</v>
      </c>
      <c r="B37" s="509">
        <f>IFERROR('Capacity Plan'!D44,"")</f>
        <v>0</v>
      </c>
      <c r="C37" s="507" t="str">
        <f>'Capacity Plan'!AD44</f>
        <v/>
      </c>
      <c r="D37" s="507" t="str">
        <f>'Capacity Plan'!AM44</f>
        <v/>
      </c>
      <c r="E37" s="508" t="str">
        <f>'Capacity Plan'!T44</f>
        <v/>
      </c>
      <c r="F37" s="506" t="str">
        <f>IF(C37="","",'Capacity Plan'!U44)</f>
        <v/>
      </c>
      <c r="G37" s="507" t="str">
        <f>'Capacity Plan'!AC44</f>
        <v/>
      </c>
      <c r="H37" s="518" t="str">
        <f>('Run @ Rate Summary Data'!V44)</f>
        <v/>
      </c>
      <c r="I37" s="506" t="str">
        <f>IF('Run @ Rate Summary Data'!W44=0,0,'Run @ Rate Summary Data'!W44)</f>
        <v/>
      </c>
      <c r="J37" s="505" t="str">
        <f>('Run @ Rate Summary Data'!AE44)</f>
        <v/>
      </c>
      <c r="AF37" s="1131">
        <f t="shared" si="0"/>
        <v>0</v>
      </c>
      <c r="AG37" s="1131">
        <f t="shared" si="1"/>
        <v>0</v>
      </c>
      <c r="AH37" s="1131" t="str">
        <f t="shared" si="2"/>
        <v/>
      </c>
    </row>
    <row r="38" spans="1:34" ht="20.100000000000001" customHeight="1" x14ac:dyDescent="0.25">
      <c r="A38" s="503">
        <v>25</v>
      </c>
      <c r="B38" s="509">
        <f>IFERROR('Capacity Plan'!D45,"")</f>
        <v>0</v>
      </c>
      <c r="C38" s="507" t="str">
        <f>'Capacity Plan'!AD45</f>
        <v/>
      </c>
      <c r="D38" s="507" t="str">
        <f>'Capacity Plan'!AM45</f>
        <v/>
      </c>
      <c r="E38" s="508" t="str">
        <f>'Capacity Plan'!T45</f>
        <v/>
      </c>
      <c r="F38" s="506" t="str">
        <f>IF(C38="","",'Capacity Plan'!U45)</f>
        <v/>
      </c>
      <c r="G38" s="507" t="str">
        <f>'Capacity Plan'!AC45</f>
        <v/>
      </c>
      <c r="H38" s="518" t="str">
        <f>('Run @ Rate Summary Data'!V45)</f>
        <v/>
      </c>
      <c r="I38" s="506" t="str">
        <f>IF('Run @ Rate Summary Data'!W45=0,0,'Run @ Rate Summary Data'!W45)</f>
        <v/>
      </c>
      <c r="J38" s="505" t="str">
        <f>('Run @ Rate Summary Data'!AE45)</f>
        <v/>
      </c>
      <c r="AF38" s="1131">
        <f t="shared" si="0"/>
        <v>0</v>
      </c>
      <c r="AG38" s="1131">
        <f t="shared" si="1"/>
        <v>0</v>
      </c>
      <c r="AH38" s="1131" t="str">
        <f t="shared" si="2"/>
        <v/>
      </c>
    </row>
    <row r="39" spans="1:34" ht="20.100000000000001" customHeight="1" x14ac:dyDescent="0.25">
      <c r="A39" s="503">
        <v>26</v>
      </c>
      <c r="B39" s="509">
        <f>IFERROR('Capacity Plan'!D46,"")</f>
        <v>0</v>
      </c>
      <c r="C39" s="507" t="str">
        <f>'Capacity Plan'!AD46</f>
        <v/>
      </c>
      <c r="D39" s="507" t="str">
        <f>'Capacity Plan'!AM46</f>
        <v/>
      </c>
      <c r="E39" s="508" t="str">
        <f>'Capacity Plan'!T46</f>
        <v/>
      </c>
      <c r="F39" s="506" t="str">
        <f>IF(C39="","",'Capacity Plan'!U46)</f>
        <v/>
      </c>
      <c r="G39" s="507" t="str">
        <f>'Capacity Plan'!AC46</f>
        <v/>
      </c>
      <c r="H39" s="518" t="str">
        <f>('Run @ Rate Summary Data'!V46)</f>
        <v/>
      </c>
      <c r="I39" s="506" t="str">
        <f>IF('Run @ Rate Summary Data'!W46=0,0,'Run @ Rate Summary Data'!W46)</f>
        <v/>
      </c>
      <c r="J39" s="505" t="str">
        <f>('Run @ Rate Summary Data'!AE46)</f>
        <v/>
      </c>
      <c r="AF39" s="1131">
        <f t="shared" si="0"/>
        <v>0</v>
      </c>
      <c r="AG39" s="1131">
        <f t="shared" si="1"/>
        <v>0</v>
      </c>
      <c r="AH39" s="1131" t="str">
        <f t="shared" si="2"/>
        <v/>
      </c>
    </row>
    <row r="40" spans="1:34" ht="20.100000000000001" customHeight="1" x14ac:dyDescent="0.25">
      <c r="A40" s="503">
        <v>27</v>
      </c>
      <c r="B40" s="509">
        <f>IFERROR('Capacity Plan'!D47,"")</f>
        <v>0</v>
      </c>
      <c r="C40" s="507" t="str">
        <f>'Capacity Plan'!AD47</f>
        <v/>
      </c>
      <c r="D40" s="507" t="str">
        <f>'Capacity Plan'!AM47</f>
        <v/>
      </c>
      <c r="E40" s="508" t="str">
        <f>'Capacity Plan'!T47</f>
        <v/>
      </c>
      <c r="F40" s="506" t="str">
        <f>IF(C40="","",'Capacity Plan'!U47)</f>
        <v/>
      </c>
      <c r="G40" s="507" t="str">
        <f>'Capacity Plan'!AC47</f>
        <v/>
      </c>
      <c r="H40" s="518" t="str">
        <f>('Run @ Rate Summary Data'!V47)</f>
        <v/>
      </c>
      <c r="I40" s="506" t="str">
        <f>IF('Run @ Rate Summary Data'!W47=0,0,'Run @ Rate Summary Data'!W47)</f>
        <v/>
      </c>
      <c r="J40" s="505" t="str">
        <f>('Run @ Rate Summary Data'!AE47)</f>
        <v/>
      </c>
      <c r="AF40" s="1131">
        <f t="shared" si="0"/>
        <v>0</v>
      </c>
      <c r="AG40" s="1131">
        <f t="shared" si="1"/>
        <v>0</v>
      </c>
      <c r="AH40" s="1131" t="str">
        <f t="shared" si="2"/>
        <v/>
      </c>
    </row>
    <row r="41" spans="1:34" ht="20.100000000000001" customHeight="1" x14ac:dyDescent="0.25">
      <c r="A41" s="503">
        <v>28</v>
      </c>
      <c r="B41" s="509">
        <f>IFERROR('Capacity Plan'!D48,"")</f>
        <v>0</v>
      </c>
      <c r="C41" s="507" t="str">
        <f>'Capacity Plan'!AD48</f>
        <v/>
      </c>
      <c r="D41" s="507" t="str">
        <f>'Capacity Plan'!AM48</f>
        <v/>
      </c>
      <c r="E41" s="508" t="str">
        <f>'Capacity Plan'!T48</f>
        <v/>
      </c>
      <c r="F41" s="506" t="str">
        <f>IF(C41="","",'Capacity Plan'!U48)</f>
        <v/>
      </c>
      <c r="G41" s="507" t="str">
        <f>'Capacity Plan'!AC48</f>
        <v/>
      </c>
      <c r="H41" s="518" t="str">
        <f>('Run @ Rate Summary Data'!V48)</f>
        <v/>
      </c>
      <c r="I41" s="506" t="str">
        <f>IF('Run @ Rate Summary Data'!W48=0,0,'Run @ Rate Summary Data'!W48)</f>
        <v/>
      </c>
      <c r="J41" s="505" t="str">
        <f>('Run @ Rate Summary Data'!AE48)</f>
        <v/>
      </c>
      <c r="AF41" s="1131">
        <f t="shared" si="0"/>
        <v>0</v>
      </c>
      <c r="AG41" s="1131">
        <f t="shared" si="1"/>
        <v>0</v>
      </c>
      <c r="AH41" s="1131" t="str">
        <f t="shared" si="2"/>
        <v/>
      </c>
    </row>
    <row r="42" spans="1:34" s="177" customFormat="1" ht="20.100000000000001" customHeight="1" x14ac:dyDescent="0.25">
      <c r="A42" s="503">
        <v>29</v>
      </c>
      <c r="B42" s="509">
        <f>IFERROR('Capacity Plan'!D49,"")</f>
        <v>0</v>
      </c>
      <c r="C42" s="507" t="str">
        <f>'Capacity Plan'!AD49</f>
        <v/>
      </c>
      <c r="D42" s="507" t="str">
        <f>'Capacity Plan'!AM49</f>
        <v/>
      </c>
      <c r="E42" s="508" t="str">
        <f>'Capacity Plan'!T49</f>
        <v/>
      </c>
      <c r="F42" s="506" t="str">
        <f>IF(C42="","",'Capacity Plan'!U49)</f>
        <v/>
      </c>
      <c r="G42" s="507" t="str">
        <f>'Capacity Plan'!AC49</f>
        <v/>
      </c>
      <c r="H42" s="518" t="str">
        <f>('Run @ Rate Summary Data'!V49)</f>
        <v/>
      </c>
      <c r="I42" s="506" t="str">
        <f>IF('Run @ Rate Summary Data'!W49=0,0,'Run @ Rate Summary Data'!W49)</f>
        <v/>
      </c>
      <c r="J42" s="505" t="str">
        <f>('Run @ Rate Summary Data'!AE49)</f>
        <v/>
      </c>
      <c r="AF42" s="1131">
        <f t="shared" si="0"/>
        <v>0</v>
      </c>
      <c r="AG42" s="1131">
        <f t="shared" si="1"/>
        <v>0</v>
      </c>
      <c r="AH42" s="1131" t="str">
        <f t="shared" si="2"/>
        <v/>
      </c>
    </row>
    <row r="43" spans="1:34" ht="20.100000000000001" customHeight="1" thickBot="1" x14ac:dyDescent="0.3">
      <c r="A43" s="1100">
        <v>30</v>
      </c>
      <c r="B43" s="1101">
        <f>IFERROR('Capacity Plan'!D50,"")</f>
        <v>0</v>
      </c>
      <c r="C43" s="1102" t="str">
        <f>'Capacity Plan'!AD50</f>
        <v/>
      </c>
      <c r="D43" s="1102" t="str">
        <f>'Capacity Plan'!AM50</f>
        <v/>
      </c>
      <c r="E43" s="1103" t="str">
        <f>'Capacity Plan'!T50</f>
        <v/>
      </c>
      <c r="F43" s="1104" t="str">
        <f>IF(C43="","",'Capacity Plan'!U50)</f>
        <v/>
      </c>
      <c r="G43" s="1102" t="str">
        <f>'Capacity Plan'!AC50</f>
        <v/>
      </c>
      <c r="H43" s="1105" t="str">
        <f>('Run @ Rate Summary Data'!V50)</f>
        <v/>
      </c>
      <c r="I43" s="1104" t="str">
        <f>IF('Run @ Rate Summary Data'!W50=0,0,'Run @ Rate Summary Data'!W50)</f>
        <v/>
      </c>
      <c r="J43" s="1106" t="str">
        <f>('Run @ Rate Summary Data'!AE50)</f>
        <v/>
      </c>
    </row>
    <row r="44" spans="1:34" ht="12.75" customHeight="1" x14ac:dyDescent="0.25">
      <c r="B44" s="517"/>
      <c r="C44" s="517"/>
      <c r="E44" s="517"/>
      <c r="F44" s="517"/>
      <c r="G44" s="517"/>
      <c r="H44" s="1501"/>
      <c r="I44" s="1502"/>
      <c r="J44" s="1503"/>
    </row>
    <row r="45" spans="1:34" ht="12.75" customHeight="1" x14ac:dyDescent="0.25">
      <c r="A45" s="1504" t="s">
        <v>370</v>
      </c>
      <c r="B45" s="1504"/>
      <c r="C45" s="1504"/>
      <c r="D45" s="1504"/>
      <c r="E45" s="1504"/>
      <c r="F45" s="1504"/>
      <c r="G45" s="1504"/>
      <c r="H45" s="1504"/>
      <c r="I45" s="1504"/>
      <c r="J45" s="900" t="s">
        <v>409</v>
      </c>
    </row>
    <row r="46" spans="1:34" ht="15" customHeight="1" x14ac:dyDescent="0.25">
      <c r="A46" s="1494" t="s">
        <v>371</v>
      </c>
      <c r="B46" s="1494"/>
      <c r="C46" s="1494"/>
      <c r="D46" s="1494"/>
      <c r="E46" s="1494"/>
      <c r="F46" s="1494"/>
      <c r="G46" s="1494"/>
      <c r="H46" s="1494"/>
      <c r="I46" s="1494"/>
      <c r="J46" s="900" t="s">
        <v>409</v>
      </c>
    </row>
    <row r="47" spans="1:34" ht="15" customHeight="1" x14ac:dyDescent="0.25">
      <c r="A47" s="1494" t="s">
        <v>269</v>
      </c>
      <c r="B47" s="1494"/>
      <c r="C47" s="1494"/>
      <c r="D47" s="1494"/>
      <c r="E47" s="1494"/>
      <c r="F47" s="1494"/>
      <c r="G47" s="1494"/>
      <c r="H47" s="1494"/>
      <c r="I47" s="1494"/>
      <c r="J47" s="900" t="s">
        <v>409</v>
      </c>
    </row>
    <row r="48" spans="1:34" x14ac:dyDescent="0.25">
      <c r="A48" s="1504" t="s">
        <v>372</v>
      </c>
      <c r="B48" s="1504"/>
      <c r="C48" s="1504"/>
      <c r="D48" s="1504"/>
      <c r="E48" s="1504"/>
      <c r="F48" s="1504"/>
      <c r="G48" s="1504"/>
      <c r="H48" s="1504"/>
      <c r="I48" s="1504"/>
      <c r="J48" s="900" t="s">
        <v>409</v>
      </c>
    </row>
    <row r="49" spans="1:34" x14ac:dyDescent="0.25">
      <c r="A49" s="1494" t="s">
        <v>359</v>
      </c>
      <c r="B49" s="1494"/>
      <c r="C49" s="1494"/>
      <c r="D49" s="1494"/>
      <c r="E49" s="1494"/>
      <c r="F49" s="1494"/>
      <c r="G49" s="1494"/>
      <c r="H49" s="1494"/>
      <c r="I49" s="1494"/>
      <c r="J49" s="900" t="s">
        <v>409</v>
      </c>
      <c r="M49" s="913"/>
      <c r="N49" s="913"/>
      <c r="O49" s="913"/>
      <c r="P49" s="913"/>
      <c r="Q49" s="913"/>
    </row>
    <row r="50" spans="1:34" x14ac:dyDescent="0.25">
      <c r="A50" s="1504" t="s">
        <v>373</v>
      </c>
      <c r="B50" s="1504"/>
      <c r="C50" s="1504"/>
      <c r="D50" s="1504"/>
      <c r="E50" s="1504"/>
      <c r="F50" s="1504"/>
      <c r="G50" s="1504"/>
      <c r="H50" s="1504"/>
      <c r="I50" s="1504"/>
      <c r="J50" s="900" t="s">
        <v>409</v>
      </c>
    </row>
    <row r="51" spans="1:34" x14ac:dyDescent="0.25">
      <c r="A51" s="1504" t="s">
        <v>374</v>
      </c>
      <c r="B51" s="1504"/>
      <c r="C51" s="1504"/>
      <c r="D51" s="1504"/>
      <c r="E51" s="1504"/>
      <c r="F51" s="1504"/>
      <c r="G51" s="1504"/>
      <c r="H51" s="1504"/>
      <c r="I51" s="1504"/>
      <c r="J51" s="900" t="s">
        <v>409</v>
      </c>
    </row>
    <row r="52" spans="1:34" ht="26.25" customHeight="1" x14ac:dyDescent="0.25">
      <c r="A52" s="1504" t="s">
        <v>375</v>
      </c>
      <c r="B52" s="1504"/>
      <c r="C52" s="1504"/>
      <c r="D52" s="1504"/>
      <c r="E52" s="1504"/>
      <c r="F52" s="1504"/>
      <c r="G52" s="1504"/>
      <c r="H52" s="1504"/>
      <c r="I52" s="1504"/>
      <c r="J52" s="900" t="s">
        <v>409</v>
      </c>
    </row>
    <row r="53" spans="1:34" ht="15" customHeight="1" x14ac:dyDescent="0.25">
      <c r="A53" s="1563" t="s">
        <v>350</v>
      </c>
      <c r="B53" s="1563"/>
      <c r="C53" s="1563"/>
      <c r="D53" s="1563"/>
      <c r="E53" s="1563"/>
      <c r="F53" s="1563"/>
      <c r="G53" s="1563"/>
      <c r="H53" s="1563"/>
      <c r="I53" s="1563"/>
      <c r="J53" s="1097" t="str">
        <f>IF(SUM(AF13:AF42)&gt;0,"Yes","No")</f>
        <v>No</v>
      </c>
      <c r="M53" s="913"/>
      <c r="N53" s="913"/>
      <c r="O53" s="913"/>
      <c r="P53" s="913"/>
      <c r="Q53" s="913"/>
    </row>
    <row r="54" spans="1:34" x14ac:dyDescent="0.25">
      <c r="A54" s="1494" t="s">
        <v>376</v>
      </c>
      <c r="B54" s="1494"/>
      <c r="C54" s="1494"/>
      <c r="D54" s="1494"/>
      <c r="E54" s="1494"/>
      <c r="F54" s="1494"/>
      <c r="G54" s="1494"/>
      <c r="H54" s="1494"/>
      <c r="I54" s="1494"/>
      <c r="J54" s="1097" t="str">
        <f>IF(SUM(L14:L44)&gt;0,"Yes","No")</f>
        <v>No</v>
      </c>
      <c r="M54" s="913"/>
      <c r="N54" s="913"/>
      <c r="O54" s="913"/>
      <c r="P54" s="913"/>
      <c r="Q54" s="913"/>
    </row>
    <row r="55" spans="1:34" ht="14.45" customHeight="1" x14ac:dyDescent="0.25">
      <c r="A55" s="1497" t="s">
        <v>268</v>
      </c>
      <c r="B55" s="1497"/>
      <c r="C55" s="1497"/>
      <c r="D55" s="1497"/>
      <c r="E55" s="1497"/>
      <c r="F55" s="1497"/>
      <c r="G55" s="1497"/>
      <c r="H55" s="1497"/>
      <c r="I55" s="1497"/>
      <c r="J55" s="900" t="s">
        <v>409</v>
      </c>
      <c r="M55" s="913"/>
      <c r="N55" s="913"/>
      <c r="O55" s="913"/>
      <c r="P55" s="913"/>
      <c r="Q55" s="913"/>
    </row>
    <row r="56" spans="1:34" ht="15.75" thickBot="1" x14ac:dyDescent="0.3">
      <c r="A56" s="493"/>
      <c r="B56" s="493"/>
      <c r="C56" s="493"/>
      <c r="D56" s="493"/>
      <c r="E56" s="493"/>
      <c r="F56" s="493"/>
      <c r="G56" s="1127"/>
      <c r="H56" s="1086"/>
      <c r="I56" s="1124"/>
      <c r="J56" s="1123"/>
      <c r="K56" s="289"/>
      <c r="M56" s="913"/>
      <c r="N56" s="913"/>
      <c r="O56" s="913"/>
      <c r="P56" s="913"/>
      <c r="Q56" s="913"/>
    </row>
    <row r="57" spans="1:34" ht="24.75" customHeight="1" thickBot="1" x14ac:dyDescent="0.3">
      <c r="A57" s="1548" t="s">
        <v>277</v>
      </c>
      <c r="B57" s="1549"/>
      <c r="C57" s="1550"/>
      <c r="D57" s="1551" t="s">
        <v>278</v>
      </c>
      <c r="E57" s="1551"/>
      <c r="F57" s="1551"/>
      <c r="G57" s="1128"/>
      <c r="H57" s="1129"/>
      <c r="I57" s="1130" t="s">
        <v>377</v>
      </c>
      <c r="J57" s="1091"/>
      <c r="M57" s="913"/>
      <c r="N57" s="913"/>
      <c r="O57" s="913"/>
      <c r="P57" s="913"/>
      <c r="Q57" s="1122"/>
      <c r="AH57" s="1131" t="str">
        <f>IF(AND(COUNTIF(AH14:AH43,FALSE)=0,J45="Yes",J46="Yes",J47="Yes",J48="Yes",J49="Yes",J50="Yes",J51="Yes",J52="Yes"),"PASS","FAIL")</f>
        <v>PASS</v>
      </c>
    </row>
    <row r="58" spans="1:34" ht="20.100000000000001" customHeight="1" x14ac:dyDescent="0.25">
      <c r="A58" s="1552">
        <f>MIN('Run @ Rate Summary Data'!AG21:AG50)</f>
        <v>0</v>
      </c>
      <c r="B58" s="1553"/>
      <c r="C58" s="1554"/>
      <c r="D58" s="1555">
        <f>MAX('Run @ Rate Summary Data'!AG21:AG50)</f>
        <v>0</v>
      </c>
      <c r="E58" s="1555"/>
      <c r="F58" s="1555"/>
      <c r="G58" s="1090"/>
      <c r="H58" s="1090"/>
      <c r="I58" s="1130" t="s">
        <v>378</v>
      </c>
      <c r="J58" s="1092"/>
      <c r="M58" s="913"/>
      <c r="N58" s="913"/>
      <c r="O58" s="913"/>
      <c r="P58" s="913"/>
      <c r="Q58" s="913"/>
    </row>
    <row r="59" spans="1:34" ht="15.75" customHeight="1" x14ac:dyDescent="0.25">
      <c r="A59" s="1524" t="s">
        <v>286</v>
      </c>
      <c r="B59" s="1525"/>
      <c r="C59" s="1526"/>
      <c r="D59" s="1524" t="s">
        <v>286</v>
      </c>
      <c r="E59" s="1525"/>
      <c r="F59" s="1526"/>
      <c r="G59" s="548"/>
      <c r="H59" s="1129"/>
      <c r="I59" s="548"/>
      <c r="J59" s="1093"/>
      <c r="M59" s="913"/>
      <c r="N59" s="913"/>
      <c r="O59" s="913"/>
      <c r="P59" s="913"/>
      <c r="Q59" s="913"/>
    </row>
    <row r="60" spans="1:34" x14ac:dyDescent="0.25">
      <c r="A60" s="1524" t="str">
        <f>IFERROR(VLOOKUP(2,'Run @ Rate Summary Data'!B21:D50,3,FALSE),"")</f>
        <v/>
      </c>
      <c r="B60" s="1525"/>
      <c r="C60" s="1526"/>
      <c r="D60" s="1524" t="str">
        <f>IFERROR(VLOOKUP(1,'Run @ Rate Summary Data'!C21:D50,2,FALSE),"")</f>
        <v/>
      </c>
      <c r="E60" s="1525"/>
      <c r="F60" s="1526"/>
      <c r="G60" s="548"/>
      <c r="H60" s="548"/>
      <c r="I60" s="493"/>
      <c r="J60" s="1089" t="s">
        <v>271</v>
      </c>
      <c r="M60" s="913"/>
      <c r="N60" s="913"/>
      <c r="O60" s="913"/>
      <c r="P60" s="913"/>
      <c r="Q60" s="913"/>
    </row>
    <row r="61" spans="1:34" ht="9.75" customHeight="1" x14ac:dyDescent="0.25">
      <c r="A61" s="1527"/>
      <c r="B61" s="1527"/>
      <c r="C61" s="1528"/>
      <c r="D61" s="493"/>
      <c r="E61" s="493"/>
      <c r="F61" s="493"/>
      <c r="G61" s="1125"/>
      <c r="H61" s="522"/>
      <c r="I61" s="523"/>
      <c r="J61" s="1126"/>
    </row>
    <row r="62" spans="1:34" x14ac:dyDescent="0.25">
      <c r="A62" s="1521" t="s">
        <v>147</v>
      </c>
      <c r="B62" s="1522"/>
      <c r="C62" s="1523" t="s">
        <v>148</v>
      </c>
      <c r="D62" s="1523"/>
      <c r="E62" s="1533" t="s">
        <v>149</v>
      </c>
      <c r="F62" s="1533"/>
      <c r="G62" s="1533"/>
      <c r="H62" s="1521" t="s">
        <v>358</v>
      </c>
      <c r="I62" s="1547"/>
      <c r="J62" s="914" t="s">
        <v>154</v>
      </c>
    </row>
    <row r="63" spans="1:34" ht="15.75" customHeight="1" x14ac:dyDescent="0.25">
      <c r="A63" s="1534" t="s">
        <v>150</v>
      </c>
      <c r="B63" s="1535"/>
      <c r="C63" s="1531"/>
      <c r="D63" s="1531"/>
      <c r="E63" s="1531"/>
      <c r="F63" s="1531"/>
      <c r="G63" s="1531"/>
      <c r="H63" s="1532"/>
      <c r="I63" s="1532"/>
      <c r="J63" s="915"/>
    </row>
    <row r="64" spans="1:34" ht="18" customHeight="1" x14ac:dyDescent="0.25">
      <c r="A64" s="1529" t="s">
        <v>151</v>
      </c>
      <c r="B64" s="1530"/>
      <c r="C64" s="1531"/>
      <c r="D64" s="1531"/>
      <c r="E64" s="1531"/>
      <c r="F64" s="1531"/>
      <c r="G64" s="1531"/>
      <c r="H64" s="1532"/>
      <c r="I64" s="1532"/>
      <c r="J64" s="915"/>
    </row>
    <row r="65" spans="1:10" x14ac:dyDescent="0.25">
      <c r="A65" s="635"/>
      <c r="B65" s="511"/>
      <c r="C65" s="511"/>
      <c r="D65" s="511"/>
      <c r="E65" s="511"/>
      <c r="F65" s="511"/>
      <c r="G65" s="511"/>
      <c r="H65" s="511"/>
      <c r="I65" s="511"/>
      <c r="J65" s="1094"/>
    </row>
    <row r="66" spans="1:10" x14ac:dyDescent="0.25">
      <c r="A66" s="1545" t="s">
        <v>81</v>
      </c>
      <c r="B66" s="1546"/>
      <c r="C66" s="1098"/>
      <c r="D66" s="1098"/>
      <c r="E66" s="1098"/>
      <c r="F66" s="1098"/>
      <c r="G66" s="1098"/>
      <c r="H66" s="1098"/>
      <c r="I66" s="1098"/>
      <c r="J66" s="1099"/>
    </row>
    <row r="67" spans="1:10" x14ac:dyDescent="0.25">
      <c r="A67" s="1536"/>
      <c r="B67" s="1537"/>
      <c r="C67" s="1537"/>
      <c r="D67" s="1537"/>
      <c r="E67" s="1537"/>
      <c r="F67" s="1537"/>
      <c r="G67" s="1537"/>
      <c r="H67" s="1537"/>
      <c r="I67" s="1537"/>
      <c r="J67" s="1538"/>
    </row>
    <row r="68" spans="1:10" x14ac:dyDescent="0.25">
      <c r="A68" s="1539"/>
      <c r="B68" s="1540"/>
      <c r="C68" s="1540"/>
      <c r="D68" s="1540"/>
      <c r="E68" s="1540"/>
      <c r="F68" s="1540"/>
      <c r="G68" s="1540"/>
      <c r="H68" s="1540"/>
      <c r="I68" s="1540"/>
      <c r="J68" s="1541"/>
    </row>
    <row r="69" spans="1:10" x14ac:dyDescent="0.25">
      <c r="A69" s="1539"/>
      <c r="B69" s="1540"/>
      <c r="C69" s="1540"/>
      <c r="D69" s="1540"/>
      <c r="E69" s="1540"/>
      <c r="F69" s="1540"/>
      <c r="G69" s="1540"/>
      <c r="H69" s="1540"/>
      <c r="I69" s="1540"/>
      <c r="J69" s="1541"/>
    </row>
    <row r="70" spans="1:10" x14ac:dyDescent="0.25">
      <c r="A70" s="1542"/>
      <c r="B70" s="1543"/>
      <c r="C70" s="1543"/>
      <c r="D70" s="1543"/>
      <c r="E70" s="1543"/>
      <c r="F70" s="1543"/>
      <c r="G70" s="1543"/>
      <c r="H70" s="1543"/>
      <c r="I70" s="1543"/>
      <c r="J70" s="1544"/>
    </row>
    <row r="71" spans="1:10" x14ac:dyDescent="0.25">
      <c r="A71" s="1518" t="s">
        <v>153</v>
      </c>
      <c r="B71" s="1519"/>
      <c r="C71" s="1519"/>
      <c r="D71" s="1519"/>
      <c r="E71" s="1519"/>
      <c r="F71" s="1519"/>
      <c r="G71" s="1519"/>
      <c r="H71" s="1519"/>
      <c r="I71" s="1520"/>
    </row>
  </sheetData>
  <sheetProtection algorithmName="SHA-512" hashValue="eI7TLfsw1qCPHMcijlEk6vihdnFBfsQm4/9bBYNrlOyaP/c+RxBfxGIAce3F22E9VuCKSuqDrXSW9nMnr9Pwpw==" saltValue="yrgHMurxru2URCAcFuKgxg==" spinCount="100000" sheet="1" formatCells="0" formatColumns="0" formatRows="0"/>
  <mergeCells count="54">
    <mergeCell ref="H10:I10"/>
    <mergeCell ref="A67:J70"/>
    <mergeCell ref="A66:B66"/>
    <mergeCell ref="H62:I62"/>
    <mergeCell ref="A57:C57"/>
    <mergeCell ref="D57:F57"/>
    <mergeCell ref="A58:C58"/>
    <mergeCell ref="D58:F58"/>
    <mergeCell ref="A59:C59"/>
    <mergeCell ref="D59:F59"/>
    <mergeCell ref="A10:B10"/>
    <mergeCell ref="C10:D10"/>
    <mergeCell ref="E11:J11"/>
    <mergeCell ref="E12:G12"/>
    <mergeCell ref="A49:I49"/>
    <mergeCell ref="A53:I53"/>
    <mergeCell ref="A71:I71"/>
    <mergeCell ref="A62:B62"/>
    <mergeCell ref="C62:D62"/>
    <mergeCell ref="D60:F60"/>
    <mergeCell ref="A61:C61"/>
    <mergeCell ref="A60:C60"/>
    <mergeCell ref="A64:B64"/>
    <mergeCell ref="C64:D64"/>
    <mergeCell ref="E64:G64"/>
    <mergeCell ref="H64:I64"/>
    <mergeCell ref="E62:G62"/>
    <mergeCell ref="A63:B63"/>
    <mergeCell ref="C63:D63"/>
    <mergeCell ref="E63:G63"/>
    <mergeCell ref="H63:I63"/>
    <mergeCell ref="C6:D6"/>
    <mergeCell ref="H6:J6"/>
    <mergeCell ref="H7:J7"/>
    <mergeCell ref="C8:D8"/>
    <mergeCell ref="H9:I9"/>
    <mergeCell ref="B1:J1"/>
    <mergeCell ref="A2:J2"/>
    <mergeCell ref="C4:D4"/>
    <mergeCell ref="H4:J4"/>
    <mergeCell ref="C5:D5"/>
    <mergeCell ref="H5:J5"/>
    <mergeCell ref="A54:I54"/>
    <mergeCell ref="B11:B12"/>
    <mergeCell ref="A55:I55"/>
    <mergeCell ref="H12:J12"/>
    <mergeCell ref="H44:J44"/>
    <mergeCell ref="A52:I52"/>
    <mergeCell ref="A46:I46"/>
    <mergeCell ref="A47:I47"/>
    <mergeCell ref="A45:I45"/>
    <mergeCell ref="A48:I48"/>
    <mergeCell ref="A50:I50"/>
    <mergeCell ref="A51:I51"/>
  </mergeCells>
  <conditionalFormatting sqref="I14:I43">
    <cfRule type="expression" dxfId="4" priority="189">
      <formula>$AF13=1</formula>
    </cfRule>
  </conditionalFormatting>
  <conditionalFormatting sqref="I57:J57">
    <cfRule type="expression" dxfId="3" priority="1">
      <formula>$AH$57="FAIL"</formula>
    </cfRule>
  </conditionalFormatting>
  <dataValidations count="1">
    <dataValidation type="list" allowBlank="1" showInputMessage="1" showErrorMessage="1" sqref="J55 J45:J52" xr:uid="{93D3D87B-6F20-4489-B3BC-DB1F1B9E447E}">
      <formula1>"Yes,No"</formula1>
    </dataValidation>
  </dataValidations>
  <hyperlinks>
    <hyperlink ref="B11:B12" location="'Capacity Plan'!A1" display="Capacity Plan" xr:uid="{962758B2-0E33-464D-B1E9-91E98D5B29AF}"/>
  </hyperlinks>
  <pageMargins left="0.5" right="0.5" top="0.5" bottom="0.5" header="0.35" footer="0.25"/>
  <pageSetup fitToHeight="0" orientation="landscape" r:id="rId1"/>
  <headerFooter>
    <oddHeader>&amp;L&amp;G</oddHeader>
    <oddFooter>&amp;LF1019_x000D_&amp;1#&amp;"Aptos"&amp;12&amp;K000000 Confidential&amp;RRev 049
Dated: 11-NOV-2020</oddFooter>
  </headerFooter>
  <rowBreaks count="3" manualBreakCount="3">
    <brk id="28" max="9" man="1"/>
    <brk id="43" max="11" man="1"/>
    <brk id="64" max="9" man="1"/>
  </rowBreaks>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95248" r:id="rId5" name="Check Box 16">
              <controlPr defaultSize="0" autoFill="0" autoLine="0" autoPict="0">
                <anchor moveWithCells="1">
                  <from>
                    <xdr:col>9</xdr:col>
                    <xdr:colOff>47625</xdr:colOff>
                    <xdr:row>55</xdr:row>
                    <xdr:rowOff>190500</xdr:rowOff>
                  </from>
                  <to>
                    <xdr:col>9</xdr:col>
                    <xdr:colOff>333375</xdr:colOff>
                    <xdr:row>56</xdr:row>
                    <xdr:rowOff>295275</xdr:rowOff>
                  </to>
                </anchor>
              </controlPr>
            </control>
          </mc:Choice>
        </mc:AlternateContent>
        <mc:AlternateContent xmlns:mc="http://schemas.openxmlformats.org/markup-compatibility/2006">
          <mc:Choice Requires="x14">
            <control shapeId="95249" r:id="rId6" name="Check Box 17">
              <controlPr defaultSize="0" autoFill="0" autoLine="0" autoPict="0">
                <anchor moveWithCells="1">
                  <from>
                    <xdr:col>9</xdr:col>
                    <xdr:colOff>47625</xdr:colOff>
                    <xdr:row>56</xdr:row>
                    <xdr:rowOff>285750</xdr:rowOff>
                  </from>
                  <to>
                    <xdr:col>9</xdr:col>
                    <xdr:colOff>333375</xdr:colOff>
                    <xdr:row>58</xdr:row>
                    <xdr:rowOff>19050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5" id="{655A71D0-0606-43C4-B174-6E3C3C477BD7}">
            <xm:f>('Run @ Rate Summary Data'!AM21="YES")</xm:f>
            <x14:dxf>
              <fill>
                <patternFill>
                  <bgColor rgb="FFFF0000"/>
                </patternFill>
              </fill>
            </x14:dxf>
          </x14:cfRule>
          <xm:sqref>J14:J43</xm:sqref>
        </x14:conditionalFormatting>
      </x14:conditionalFormatting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4A5B9-AE5A-485E-80EC-2C2FD300B890}">
  <sheetPr codeName="Sheet7">
    <pageSetUpPr fitToPage="1"/>
  </sheetPr>
  <dimension ref="A1:DP139"/>
  <sheetViews>
    <sheetView zoomScale="85" zoomScaleNormal="85" zoomScaleSheetLayoutView="30" workbookViewId="0">
      <selection activeCell="A2" sqref="A2"/>
    </sheetView>
  </sheetViews>
  <sheetFormatPr defaultRowHeight="15" x14ac:dyDescent="0.25"/>
  <cols>
    <col min="1" max="1" width="10" style="815" customWidth="1"/>
    <col min="2" max="2" width="5.28515625" style="834" customWidth="1"/>
    <col min="3" max="92" width="10.7109375" style="815" customWidth="1"/>
    <col min="93" max="93" width="11.5703125" style="815" customWidth="1"/>
    <col min="94" max="94" width="12.28515625" style="815" customWidth="1"/>
    <col min="95" max="95" width="11.140625" style="815" customWidth="1"/>
    <col min="96" max="96" width="8.85546875" style="815" customWidth="1"/>
    <col min="97" max="97" width="10.7109375" style="815" customWidth="1"/>
    <col min="98" max="102" width="9.140625" style="1002"/>
    <col min="103" max="103" width="4.42578125" style="1002" customWidth="1"/>
    <col min="104" max="117" width="9.140625" style="1002"/>
    <col min="118" max="119" width="9.140625" style="1016"/>
    <col min="120" max="120" width="0" style="1016" hidden="1" customWidth="1"/>
    <col min="121" max="311" width="9.140625" style="1016"/>
    <col min="312" max="312" width="8.5703125" style="1016" customWidth="1"/>
    <col min="313" max="313" width="5.28515625" style="1016" customWidth="1"/>
    <col min="314" max="314" width="7.28515625" style="1016" customWidth="1"/>
    <col min="315" max="315" width="6.7109375" style="1016" customWidth="1"/>
    <col min="316" max="316" width="7.7109375" style="1016" customWidth="1"/>
    <col min="317" max="317" width="7.28515625" style="1016" customWidth="1"/>
    <col min="318" max="318" width="6.7109375" style="1016" customWidth="1"/>
    <col min="319" max="319" width="7.7109375" style="1016" customWidth="1"/>
    <col min="320" max="320" width="7.28515625" style="1016" customWidth="1"/>
    <col min="321" max="321" width="6.7109375" style="1016" customWidth="1"/>
    <col min="322" max="322" width="7.7109375" style="1016" customWidth="1"/>
    <col min="323" max="323" width="7.28515625" style="1016" customWidth="1"/>
    <col min="324" max="324" width="6.7109375" style="1016" customWidth="1"/>
    <col min="325" max="325" width="7.7109375" style="1016" customWidth="1"/>
    <col min="326" max="326" width="7.28515625" style="1016" customWidth="1"/>
    <col min="327" max="327" width="6.7109375" style="1016" customWidth="1"/>
    <col min="328" max="328" width="7.7109375" style="1016" customWidth="1"/>
    <col min="329" max="329" width="7.28515625" style="1016" customWidth="1"/>
    <col min="330" max="330" width="6.7109375" style="1016" customWidth="1"/>
    <col min="331" max="331" width="7.7109375" style="1016" customWidth="1"/>
    <col min="332" max="332" width="7.28515625" style="1016" customWidth="1"/>
    <col min="333" max="333" width="6.7109375" style="1016" customWidth="1"/>
    <col min="334" max="334" width="7.7109375" style="1016" customWidth="1"/>
    <col min="335" max="335" width="7.28515625" style="1016" customWidth="1"/>
    <col min="336" max="336" width="6.7109375" style="1016" customWidth="1"/>
    <col min="337" max="337" width="7.7109375" style="1016" customWidth="1"/>
    <col min="338" max="338" width="7.28515625" style="1016" customWidth="1"/>
    <col min="339" max="339" width="6.7109375" style="1016" customWidth="1"/>
    <col min="340" max="340" width="7.7109375" style="1016" customWidth="1"/>
    <col min="341" max="341" width="7.28515625" style="1016" customWidth="1"/>
    <col min="342" max="342" width="6.7109375" style="1016" customWidth="1"/>
    <col min="343" max="343" width="7.7109375" style="1016" customWidth="1"/>
    <col min="344" max="344" width="7.28515625" style="1016" customWidth="1"/>
    <col min="345" max="345" width="6.7109375" style="1016" customWidth="1"/>
    <col min="346" max="346" width="7.7109375" style="1016" customWidth="1"/>
    <col min="347" max="347" width="7.28515625" style="1016" customWidth="1"/>
    <col min="348" max="348" width="6.7109375" style="1016" customWidth="1"/>
    <col min="349" max="349" width="7.7109375" style="1016" customWidth="1"/>
    <col min="350" max="350" width="7.28515625" style="1016" customWidth="1"/>
    <col min="351" max="351" width="7.7109375" style="1016" customWidth="1"/>
    <col min="352" max="352" width="8.85546875" style="1016" customWidth="1"/>
    <col min="353" max="353" width="10.7109375" style="1016" customWidth="1"/>
    <col min="354" max="567" width="9.140625" style="1016"/>
    <col min="568" max="568" width="8.5703125" style="1016" customWidth="1"/>
    <col min="569" max="569" width="5.28515625" style="1016" customWidth="1"/>
    <col min="570" max="570" width="7.28515625" style="1016" customWidth="1"/>
    <col min="571" max="571" width="6.7109375" style="1016" customWidth="1"/>
    <col min="572" max="572" width="7.7109375" style="1016" customWidth="1"/>
    <col min="573" max="573" width="7.28515625" style="1016" customWidth="1"/>
    <col min="574" max="574" width="6.7109375" style="1016" customWidth="1"/>
    <col min="575" max="575" width="7.7109375" style="1016" customWidth="1"/>
    <col min="576" max="576" width="7.28515625" style="1016" customWidth="1"/>
    <col min="577" max="577" width="6.7109375" style="1016" customWidth="1"/>
    <col min="578" max="578" width="7.7109375" style="1016" customWidth="1"/>
    <col min="579" max="579" width="7.28515625" style="1016" customWidth="1"/>
    <col min="580" max="580" width="6.7109375" style="1016" customWidth="1"/>
    <col min="581" max="581" width="7.7109375" style="1016" customWidth="1"/>
    <col min="582" max="582" width="7.28515625" style="1016" customWidth="1"/>
    <col min="583" max="583" width="6.7109375" style="1016" customWidth="1"/>
    <col min="584" max="584" width="7.7109375" style="1016" customWidth="1"/>
    <col min="585" max="585" width="7.28515625" style="1016" customWidth="1"/>
    <col min="586" max="586" width="6.7109375" style="1016" customWidth="1"/>
    <col min="587" max="587" width="7.7109375" style="1016" customWidth="1"/>
    <col min="588" max="588" width="7.28515625" style="1016" customWidth="1"/>
    <col min="589" max="589" width="6.7109375" style="1016" customWidth="1"/>
    <col min="590" max="590" width="7.7109375" style="1016" customWidth="1"/>
    <col min="591" max="591" width="7.28515625" style="1016" customWidth="1"/>
    <col min="592" max="592" width="6.7109375" style="1016" customWidth="1"/>
    <col min="593" max="593" width="7.7109375" style="1016" customWidth="1"/>
    <col min="594" max="594" width="7.28515625" style="1016" customWidth="1"/>
    <col min="595" max="595" width="6.7109375" style="1016" customWidth="1"/>
    <col min="596" max="596" width="7.7109375" style="1016" customWidth="1"/>
    <col min="597" max="597" width="7.28515625" style="1016" customWidth="1"/>
    <col min="598" max="598" width="6.7109375" style="1016" customWidth="1"/>
    <col min="599" max="599" width="7.7109375" style="1016" customWidth="1"/>
    <col min="600" max="600" width="7.28515625" style="1016" customWidth="1"/>
    <col min="601" max="601" width="6.7109375" style="1016" customWidth="1"/>
    <col min="602" max="602" width="7.7109375" style="1016" customWidth="1"/>
    <col min="603" max="603" width="7.28515625" style="1016" customWidth="1"/>
    <col min="604" max="604" width="6.7109375" style="1016" customWidth="1"/>
    <col min="605" max="605" width="7.7109375" style="1016" customWidth="1"/>
    <col min="606" max="606" width="7.28515625" style="1016" customWidth="1"/>
    <col min="607" max="607" width="7.7109375" style="1016" customWidth="1"/>
    <col min="608" max="608" width="8.85546875" style="1016" customWidth="1"/>
    <col min="609" max="609" width="10.7109375" style="1016" customWidth="1"/>
    <col min="610" max="823" width="9.140625" style="1016"/>
    <col min="824" max="824" width="8.5703125" style="1016" customWidth="1"/>
    <col min="825" max="825" width="5.28515625" style="1016" customWidth="1"/>
    <col min="826" max="826" width="7.28515625" style="1016" customWidth="1"/>
    <col min="827" max="827" width="6.7109375" style="1016" customWidth="1"/>
    <col min="828" max="828" width="7.7109375" style="1016" customWidth="1"/>
    <col min="829" max="829" width="7.28515625" style="1016" customWidth="1"/>
    <col min="830" max="830" width="6.7109375" style="1016" customWidth="1"/>
    <col min="831" max="831" width="7.7109375" style="1016" customWidth="1"/>
    <col min="832" max="832" width="7.28515625" style="1016" customWidth="1"/>
    <col min="833" max="833" width="6.7109375" style="1016" customWidth="1"/>
    <col min="834" max="834" width="7.7109375" style="1016" customWidth="1"/>
    <col min="835" max="835" width="7.28515625" style="1016" customWidth="1"/>
    <col min="836" max="836" width="6.7109375" style="1016" customWidth="1"/>
    <col min="837" max="837" width="7.7109375" style="1016" customWidth="1"/>
    <col min="838" max="838" width="7.28515625" style="1016" customWidth="1"/>
    <col min="839" max="839" width="6.7109375" style="1016" customWidth="1"/>
    <col min="840" max="840" width="7.7109375" style="1016" customWidth="1"/>
    <col min="841" max="841" width="7.28515625" style="1016" customWidth="1"/>
    <col min="842" max="842" width="6.7109375" style="1016" customWidth="1"/>
    <col min="843" max="843" width="7.7109375" style="1016" customWidth="1"/>
    <col min="844" max="844" width="7.28515625" style="1016" customWidth="1"/>
    <col min="845" max="845" width="6.7109375" style="1016" customWidth="1"/>
    <col min="846" max="846" width="7.7109375" style="1016" customWidth="1"/>
    <col min="847" max="847" width="7.28515625" style="1016" customWidth="1"/>
    <col min="848" max="848" width="6.7109375" style="1016" customWidth="1"/>
    <col min="849" max="849" width="7.7109375" style="1016" customWidth="1"/>
    <col min="850" max="850" width="7.28515625" style="1016" customWidth="1"/>
    <col min="851" max="851" width="6.7109375" style="1016" customWidth="1"/>
    <col min="852" max="852" width="7.7109375" style="1016" customWidth="1"/>
    <col min="853" max="853" width="7.28515625" style="1016" customWidth="1"/>
    <col min="854" max="854" width="6.7109375" style="1016" customWidth="1"/>
    <col min="855" max="855" width="7.7109375" style="1016" customWidth="1"/>
    <col min="856" max="856" width="7.28515625" style="1016" customWidth="1"/>
    <col min="857" max="857" width="6.7109375" style="1016" customWidth="1"/>
    <col min="858" max="858" width="7.7109375" style="1016" customWidth="1"/>
    <col min="859" max="859" width="7.28515625" style="1016" customWidth="1"/>
    <col min="860" max="860" width="6.7109375" style="1016" customWidth="1"/>
    <col min="861" max="861" width="7.7109375" style="1016" customWidth="1"/>
    <col min="862" max="862" width="7.28515625" style="1016" customWidth="1"/>
    <col min="863" max="863" width="7.7109375" style="1016" customWidth="1"/>
    <col min="864" max="864" width="8.85546875" style="1016" customWidth="1"/>
    <col min="865" max="865" width="10.7109375" style="1016" customWidth="1"/>
    <col min="866" max="1079" width="9.140625" style="1016"/>
    <col min="1080" max="1080" width="8.5703125" style="1016" customWidth="1"/>
    <col min="1081" max="1081" width="5.28515625" style="1016" customWidth="1"/>
    <col min="1082" max="1082" width="7.28515625" style="1016" customWidth="1"/>
    <col min="1083" max="1083" width="6.7109375" style="1016" customWidth="1"/>
    <col min="1084" max="1084" width="7.7109375" style="1016" customWidth="1"/>
    <col min="1085" max="1085" width="7.28515625" style="1016" customWidth="1"/>
    <col min="1086" max="1086" width="6.7109375" style="1016" customWidth="1"/>
    <col min="1087" max="1087" width="7.7109375" style="1016" customWidth="1"/>
    <col min="1088" max="1088" width="7.28515625" style="1016" customWidth="1"/>
    <col min="1089" max="1089" width="6.7109375" style="1016" customWidth="1"/>
    <col min="1090" max="1090" width="7.7109375" style="1016" customWidth="1"/>
    <col min="1091" max="1091" width="7.28515625" style="1016" customWidth="1"/>
    <col min="1092" max="1092" width="6.7109375" style="1016" customWidth="1"/>
    <col min="1093" max="1093" width="7.7109375" style="1016" customWidth="1"/>
    <col min="1094" max="1094" width="7.28515625" style="1016" customWidth="1"/>
    <col min="1095" max="1095" width="6.7109375" style="1016" customWidth="1"/>
    <col min="1096" max="1096" width="7.7109375" style="1016" customWidth="1"/>
    <col min="1097" max="1097" width="7.28515625" style="1016" customWidth="1"/>
    <col min="1098" max="1098" width="6.7109375" style="1016" customWidth="1"/>
    <col min="1099" max="1099" width="7.7109375" style="1016" customWidth="1"/>
    <col min="1100" max="1100" width="7.28515625" style="1016" customWidth="1"/>
    <col min="1101" max="1101" width="6.7109375" style="1016" customWidth="1"/>
    <col min="1102" max="1102" width="7.7109375" style="1016" customWidth="1"/>
    <col min="1103" max="1103" width="7.28515625" style="1016" customWidth="1"/>
    <col min="1104" max="1104" width="6.7109375" style="1016" customWidth="1"/>
    <col min="1105" max="1105" width="7.7109375" style="1016" customWidth="1"/>
    <col min="1106" max="1106" width="7.28515625" style="1016" customWidth="1"/>
    <col min="1107" max="1107" width="6.7109375" style="1016" customWidth="1"/>
    <col min="1108" max="1108" width="7.7109375" style="1016" customWidth="1"/>
    <col min="1109" max="1109" width="7.28515625" style="1016" customWidth="1"/>
    <col min="1110" max="1110" width="6.7109375" style="1016" customWidth="1"/>
    <col min="1111" max="1111" width="7.7109375" style="1016" customWidth="1"/>
    <col min="1112" max="1112" width="7.28515625" style="1016" customWidth="1"/>
    <col min="1113" max="1113" width="6.7109375" style="1016" customWidth="1"/>
    <col min="1114" max="1114" width="7.7109375" style="1016" customWidth="1"/>
    <col min="1115" max="1115" width="7.28515625" style="1016" customWidth="1"/>
    <col min="1116" max="1116" width="6.7109375" style="1016" customWidth="1"/>
    <col min="1117" max="1117" width="7.7109375" style="1016" customWidth="1"/>
    <col min="1118" max="1118" width="7.28515625" style="1016" customWidth="1"/>
    <col min="1119" max="1119" width="7.7109375" style="1016" customWidth="1"/>
    <col min="1120" max="1120" width="8.85546875" style="1016" customWidth="1"/>
    <col min="1121" max="1121" width="10.7109375" style="1016" customWidth="1"/>
    <col min="1122" max="1335" width="9.140625" style="1016"/>
    <col min="1336" max="1336" width="8.5703125" style="1016" customWidth="1"/>
    <col min="1337" max="1337" width="5.28515625" style="1016" customWidth="1"/>
    <col min="1338" max="1338" width="7.28515625" style="1016" customWidth="1"/>
    <col min="1339" max="1339" width="6.7109375" style="1016" customWidth="1"/>
    <col min="1340" max="1340" width="7.7109375" style="1016" customWidth="1"/>
    <col min="1341" max="1341" width="7.28515625" style="1016" customWidth="1"/>
    <col min="1342" max="1342" width="6.7109375" style="1016" customWidth="1"/>
    <col min="1343" max="1343" width="7.7109375" style="1016" customWidth="1"/>
    <col min="1344" max="1344" width="7.28515625" style="1016" customWidth="1"/>
    <col min="1345" max="1345" width="6.7109375" style="1016" customWidth="1"/>
    <col min="1346" max="1346" width="7.7109375" style="1016" customWidth="1"/>
    <col min="1347" max="1347" width="7.28515625" style="1016" customWidth="1"/>
    <col min="1348" max="1348" width="6.7109375" style="1016" customWidth="1"/>
    <col min="1349" max="1349" width="7.7109375" style="1016" customWidth="1"/>
    <col min="1350" max="1350" width="7.28515625" style="1016" customWidth="1"/>
    <col min="1351" max="1351" width="6.7109375" style="1016" customWidth="1"/>
    <col min="1352" max="1352" width="7.7109375" style="1016" customWidth="1"/>
    <col min="1353" max="1353" width="7.28515625" style="1016" customWidth="1"/>
    <col min="1354" max="1354" width="6.7109375" style="1016" customWidth="1"/>
    <col min="1355" max="1355" width="7.7109375" style="1016" customWidth="1"/>
    <col min="1356" max="1356" width="7.28515625" style="1016" customWidth="1"/>
    <col min="1357" max="1357" width="6.7109375" style="1016" customWidth="1"/>
    <col min="1358" max="1358" width="7.7109375" style="1016" customWidth="1"/>
    <col min="1359" max="1359" width="7.28515625" style="1016" customWidth="1"/>
    <col min="1360" max="1360" width="6.7109375" style="1016" customWidth="1"/>
    <col min="1361" max="1361" width="7.7109375" style="1016" customWidth="1"/>
    <col min="1362" max="1362" width="7.28515625" style="1016" customWidth="1"/>
    <col min="1363" max="1363" width="6.7109375" style="1016" customWidth="1"/>
    <col min="1364" max="1364" width="7.7109375" style="1016" customWidth="1"/>
    <col min="1365" max="1365" width="7.28515625" style="1016" customWidth="1"/>
    <col min="1366" max="1366" width="6.7109375" style="1016" customWidth="1"/>
    <col min="1367" max="1367" width="7.7109375" style="1016" customWidth="1"/>
    <col min="1368" max="1368" width="7.28515625" style="1016" customWidth="1"/>
    <col min="1369" max="1369" width="6.7109375" style="1016" customWidth="1"/>
    <col min="1370" max="1370" width="7.7109375" style="1016" customWidth="1"/>
    <col min="1371" max="1371" width="7.28515625" style="1016" customWidth="1"/>
    <col min="1372" max="1372" width="6.7109375" style="1016" customWidth="1"/>
    <col min="1373" max="1373" width="7.7109375" style="1016" customWidth="1"/>
    <col min="1374" max="1374" width="7.28515625" style="1016" customWidth="1"/>
    <col min="1375" max="1375" width="7.7109375" style="1016" customWidth="1"/>
    <col min="1376" max="1376" width="8.85546875" style="1016" customWidth="1"/>
    <col min="1377" max="1377" width="10.7109375" style="1016" customWidth="1"/>
    <col min="1378" max="1591" width="9.140625" style="1016"/>
    <col min="1592" max="1592" width="8.5703125" style="1016" customWidth="1"/>
    <col min="1593" max="1593" width="5.28515625" style="1016" customWidth="1"/>
    <col min="1594" max="1594" width="7.28515625" style="1016" customWidth="1"/>
    <col min="1595" max="1595" width="6.7109375" style="1016" customWidth="1"/>
    <col min="1596" max="1596" width="7.7109375" style="1016" customWidth="1"/>
    <col min="1597" max="1597" width="7.28515625" style="1016" customWidth="1"/>
    <col min="1598" max="1598" width="6.7109375" style="1016" customWidth="1"/>
    <col min="1599" max="1599" width="7.7109375" style="1016" customWidth="1"/>
    <col min="1600" max="1600" width="7.28515625" style="1016" customWidth="1"/>
    <col min="1601" max="1601" width="6.7109375" style="1016" customWidth="1"/>
    <col min="1602" max="1602" width="7.7109375" style="1016" customWidth="1"/>
    <col min="1603" max="1603" width="7.28515625" style="1016" customWidth="1"/>
    <col min="1604" max="1604" width="6.7109375" style="1016" customWidth="1"/>
    <col min="1605" max="1605" width="7.7109375" style="1016" customWidth="1"/>
    <col min="1606" max="1606" width="7.28515625" style="1016" customWidth="1"/>
    <col min="1607" max="1607" width="6.7109375" style="1016" customWidth="1"/>
    <col min="1608" max="1608" width="7.7109375" style="1016" customWidth="1"/>
    <col min="1609" max="1609" width="7.28515625" style="1016" customWidth="1"/>
    <col min="1610" max="1610" width="6.7109375" style="1016" customWidth="1"/>
    <col min="1611" max="1611" width="7.7109375" style="1016" customWidth="1"/>
    <col min="1612" max="1612" width="7.28515625" style="1016" customWidth="1"/>
    <col min="1613" max="1613" width="6.7109375" style="1016" customWidth="1"/>
    <col min="1614" max="1614" width="7.7109375" style="1016" customWidth="1"/>
    <col min="1615" max="1615" width="7.28515625" style="1016" customWidth="1"/>
    <col min="1616" max="1616" width="6.7109375" style="1016" customWidth="1"/>
    <col min="1617" max="1617" width="7.7109375" style="1016" customWidth="1"/>
    <col min="1618" max="1618" width="7.28515625" style="1016" customWidth="1"/>
    <col min="1619" max="1619" width="6.7109375" style="1016" customWidth="1"/>
    <col min="1620" max="1620" width="7.7109375" style="1016" customWidth="1"/>
    <col min="1621" max="1621" width="7.28515625" style="1016" customWidth="1"/>
    <col min="1622" max="1622" width="6.7109375" style="1016" customWidth="1"/>
    <col min="1623" max="1623" width="7.7109375" style="1016" customWidth="1"/>
    <col min="1624" max="1624" width="7.28515625" style="1016" customWidth="1"/>
    <col min="1625" max="1625" width="6.7109375" style="1016" customWidth="1"/>
    <col min="1626" max="1626" width="7.7109375" style="1016" customWidth="1"/>
    <col min="1627" max="1627" width="7.28515625" style="1016" customWidth="1"/>
    <col min="1628" max="1628" width="6.7109375" style="1016" customWidth="1"/>
    <col min="1629" max="1629" width="7.7109375" style="1016" customWidth="1"/>
    <col min="1630" max="1630" width="7.28515625" style="1016" customWidth="1"/>
    <col min="1631" max="1631" width="7.7109375" style="1016" customWidth="1"/>
    <col min="1632" max="1632" width="8.85546875" style="1016" customWidth="1"/>
    <col min="1633" max="1633" width="10.7109375" style="1016" customWidth="1"/>
    <col min="1634" max="1847" width="9.140625" style="1016"/>
    <col min="1848" max="1848" width="8.5703125" style="1016" customWidth="1"/>
    <col min="1849" max="1849" width="5.28515625" style="1016" customWidth="1"/>
    <col min="1850" max="1850" width="7.28515625" style="1016" customWidth="1"/>
    <col min="1851" max="1851" width="6.7109375" style="1016" customWidth="1"/>
    <col min="1852" max="1852" width="7.7109375" style="1016" customWidth="1"/>
    <col min="1853" max="1853" width="7.28515625" style="1016" customWidth="1"/>
    <col min="1854" max="1854" width="6.7109375" style="1016" customWidth="1"/>
    <col min="1855" max="1855" width="7.7109375" style="1016" customWidth="1"/>
    <col min="1856" max="1856" width="7.28515625" style="1016" customWidth="1"/>
    <col min="1857" max="1857" width="6.7109375" style="1016" customWidth="1"/>
    <col min="1858" max="1858" width="7.7109375" style="1016" customWidth="1"/>
    <col min="1859" max="1859" width="7.28515625" style="1016" customWidth="1"/>
    <col min="1860" max="1860" width="6.7109375" style="1016" customWidth="1"/>
    <col min="1861" max="1861" width="7.7109375" style="1016" customWidth="1"/>
    <col min="1862" max="1862" width="7.28515625" style="1016" customWidth="1"/>
    <col min="1863" max="1863" width="6.7109375" style="1016" customWidth="1"/>
    <col min="1864" max="1864" width="7.7109375" style="1016" customWidth="1"/>
    <col min="1865" max="1865" width="7.28515625" style="1016" customWidth="1"/>
    <col min="1866" max="1866" width="6.7109375" style="1016" customWidth="1"/>
    <col min="1867" max="1867" width="7.7109375" style="1016" customWidth="1"/>
    <col min="1868" max="1868" width="7.28515625" style="1016" customWidth="1"/>
    <col min="1869" max="1869" width="6.7109375" style="1016" customWidth="1"/>
    <col min="1870" max="1870" width="7.7109375" style="1016" customWidth="1"/>
    <col min="1871" max="1871" width="7.28515625" style="1016" customWidth="1"/>
    <col min="1872" max="1872" width="6.7109375" style="1016" customWidth="1"/>
    <col min="1873" max="1873" width="7.7109375" style="1016" customWidth="1"/>
    <col min="1874" max="1874" width="7.28515625" style="1016" customWidth="1"/>
    <col min="1875" max="1875" width="6.7109375" style="1016" customWidth="1"/>
    <col min="1876" max="1876" width="7.7109375" style="1016" customWidth="1"/>
    <col min="1877" max="1877" width="7.28515625" style="1016" customWidth="1"/>
    <col min="1878" max="1878" width="6.7109375" style="1016" customWidth="1"/>
    <col min="1879" max="1879" width="7.7109375" style="1016" customWidth="1"/>
    <col min="1880" max="1880" width="7.28515625" style="1016" customWidth="1"/>
    <col min="1881" max="1881" width="6.7109375" style="1016" customWidth="1"/>
    <col min="1882" max="1882" width="7.7109375" style="1016" customWidth="1"/>
    <col min="1883" max="1883" width="7.28515625" style="1016" customWidth="1"/>
    <col min="1884" max="1884" width="6.7109375" style="1016" customWidth="1"/>
    <col min="1885" max="1885" width="7.7109375" style="1016" customWidth="1"/>
    <col min="1886" max="1886" width="7.28515625" style="1016" customWidth="1"/>
    <col min="1887" max="1887" width="7.7109375" style="1016" customWidth="1"/>
    <col min="1888" max="1888" width="8.85546875" style="1016" customWidth="1"/>
    <col min="1889" max="1889" width="10.7109375" style="1016" customWidth="1"/>
    <col min="1890" max="2103" width="9.140625" style="1016"/>
    <col min="2104" max="2104" width="8.5703125" style="1016" customWidth="1"/>
    <col min="2105" max="2105" width="5.28515625" style="1016" customWidth="1"/>
    <col min="2106" max="2106" width="7.28515625" style="1016" customWidth="1"/>
    <col min="2107" max="2107" width="6.7109375" style="1016" customWidth="1"/>
    <col min="2108" max="2108" width="7.7109375" style="1016" customWidth="1"/>
    <col min="2109" max="2109" width="7.28515625" style="1016" customWidth="1"/>
    <col min="2110" max="2110" width="6.7109375" style="1016" customWidth="1"/>
    <col min="2111" max="2111" width="7.7109375" style="1016" customWidth="1"/>
    <col min="2112" max="2112" width="7.28515625" style="1016" customWidth="1"/>
    <col min="2113" max="2113" width="6.7109375" style="1016" customWidth="1"/>
    <col min="2114" max="2114" width="7.7109375" style="1016" customWidth="1"/>
    <col min="2115" max="2115" width="7.28515625" style="1016" customWidth="1"/>
    <col min="2116" max="2116" width="6.7109375" style="1016" customWidth="1"/>
    <col min="2117" max="2117" width="7.7109375" style="1016" customWidth="1"/>
    <col min="2118" max="2118" width="7.28515625" style="1016" customWidth="1"/>
    <col min="2119" max="2119" width="6.7109375" style="1016" customWidth="1"/>
    <col min="2120" max="2120" width="7.7109375" style="1016" customWidth="1"/>
    <col min="2121" max="2121" width="7.28515625" style="1016" customWidth="1"/>
    <col min="2122" max="2122" width="6.7109375" style="1016" customWidth="1"/>
    <col min="2123" max="2123" width="7.7109375" style="1016" customWidth="1"/>
    <col min="2124" max="2124" width="7.28515625" style="1016" customWidth="1"/>
    <col min="2125" max="2125" width="6.7109375" style="1016" customWidth="1"/>
    <col min="2126" max="2126" width="7.7109375" style="1016" customWidth="1"/>
    <col min="2127" max="2127" width="7.28515625" style="1016" customWidth="1"/>
    <col min="2128" max="2128" width="6.7109375" style="1016" customWidth="1"/>
    <col min="2129" max="2129" width="7.7109375" style="1016" customWidth="1"/>
    <col min="2130" max="2130" width="7.28515625" style="1016" customWidth="1"/>
    <col min="2131" max="2131" width="6.7109375" style="1016" customWidth="1"/>
    <col min="2132" max="2132" width="7.7109375" style="1016" customWidth="1"/>
    <col min="2133" max="2133" width="7.28515625" style="1016" customWidth="1"/>
    <col min="2134" max="2134" width="6.7109375" style="1016" customWidth="1"/>
    <col min="2135" max="2135" width="7.7109375" style="1016" customWidth="1"/>
    <col min="2136" max="2136" width="7.28515625" style="1016" customWidth="1"/>
    <col min="2137" max="2137" width="6.7109375" style="1016" customWidth="1"/>
    <col min="2138" max="2138" width="7.7109375" style="1016" customWidth="1"/>
    <col min="2139" max="2139" width="7.28515625" style="1016" customWidth="1"/>
    <col min="2140" max="2140" width="6.7109375" style="1016" customWidth="1"/>
    <col min="2141" max="2141" width="7.7109375" style="1016" customWidth="1"/>
    <col min="2142" max="2142" width="7.28515625" style="1016" customWidth="1"/>
    <col min="2143" max="2143" width="7.7109375" style="1016" customWidth="1"/>
    <col min="2144" max="2144" width="8.85546875" style="1016" customWidth="1"/>
    <col min="2145" max="2145" width="10.7109375" style="1016" customWidth="1"/>
    <col min="2146" max="2359" width="9.140625" style="1016"/>
    <col min="2360" max="2360" width="8.5703125" style="1016" customWidth="1"/>
    <col min="2361" max="2361" width="5.28515625" style="1016" customWidth="1"/>
    <col min="2362" max="2362" width="7.28515625" style="1016" customWidth="1"/>
    <col min="2363" max="2363" width="6.7109375" style="1016" customWidth="1"/>
    <col min="2364" max="2364" width="7.7109375" style="1016" customWidth="1"/>
    <col min="2365" max="2365" width="7.28515625" style="1016" customWidth="1"/>
    <col min="2366" max="2366" width="6.7109375" style="1016" customWidth="1"/>
    <col min="2367" max="2367" width="7.7109375" style="1016" customWidth="1"/>
    <col min="2368" max="2368" width="7.28515625" style="1016" customWidth="1"/>
    <col min="2369" max="2369" width="6.7109375" style="1016" customWidth="1"/>
    <col min="2370" max="2370" width="7.7109375" style="1016" customWidth="1"/>
    <col min="2371" max="2371" width="7.28515625" style="1016" customWidth="1"/>
    <col min="2372" max="2372" width="6.7109375" style="1016" customWidth="1"/>
    <col min="2373" max="2373" width="7.7109375" style="1016" customWidth="1"/>
    <col min="2374" max="2374" width="7.28515625" style="1016" customWidth="1"/>
    <col min="2375" max="2375" width="6.7109375" style="1016" customWidth="1"/>
    <col min="2376" max="2376" width="7.7109375" style="1016" customWidth="1"/>
    <col min="2377" max="2377" width="7.28515625" style="1016" customWidth="1"/>
    <col min="2378" max="2378" width="6.7109375" style="1016" customWidth="1"/>
    <col min="2379" max="2379" width="7.7109375" style="1016" customWidth="1"/>
    <col min="2380" max="2380" width="7.28515625" style="1016" customWidth="1"/>
    <col min="2381" max="2381" width="6.7109375" style="1016" customWidth="1"/>
    <col min="2382" max="2382" width="7.7109375" style="1016" customWidth="1"/>
    <col min="2383" max="2383" width="7.28515625" style="1016" customWidth="1"/>
    <col min="2384" max="2384" width="6.7109375" style="1016" customWidth="1"/>
    <col min="2385" max="2385" width="7.7109375" style="1016" customWidth="1"/>
    <col min="2386" max="2386" width="7.28515625" style="1016" customWidth="1"/>
    <col min="2387" max="2387" width="6.7109375" style="1016" customWidth="1"/>
    <col min="2388" max="2388" width="7.7109375" style="1016" customWidth="1"/>
    <col min="2389" max="2389" width="7.28515625" style="1016" customWidth="1"/>
    <col min="2390" max="2390" width="6.7109375" style="1016" customWidth="1"/>
    <col min="2391" max="2391" width="7.7109375" style="1016" customWidth="1"/>
    <col min="2392" max="2392" width="7.28515625" style="1016" customWidth="1"/>
    <col min="2393" max="2393" width="6.7109375" style="1016" customWidth="1"/>
    <col min="2394" max="2394" width="7.7109375" style="1016" customWidth="1"/>
    <col min="2395" max="2395" width="7.28515625" style="1016" customWidth="1"/>
    <col min="2396" max="2396" width="6.7109375" style="1016" customWidth="1"/>
    <col min="2397" max="2397" width="7.7109375" style="1016" customWidth="1"/>
    <col min="2398" max="2398" width="7.28515625" style="1016" customWidth="1"/>
    <col min="2399" max="2399" width="7.7109375" style="1016" customWidth="1"/>
    <col min="2400" max="2400" width="8.85546875" style="1016" customWidth="1"/>
    <col min="2401" max="2401" width="10.7109375" style="1016" customWidth="1"/>
    <col min="2402" max="2615" width="9.140625" style="1016"/>
    <col min="2616" max="2616" width="8.5703125" style="1016" customWidth="1"/>
    <col min="2617" max="2617" width="5.28515625" style="1016" customWidth="1"/>
    <col min="2618" max="2618" width="7.28515625" style="1016" customWidth="1"/>
    <col min="2619" max="2619" width="6.7109375" style="1016" customWidth="1"/>
    <col min="2620" max="2620" width="7.7109375" style="1016" customWidth="1"/>
    <col min="2621" max="2621" width="7.28515625" style="1016" customWidth="1"/>
    <col min="2622" max="2622" width="6.7109375" style="1016" customWidth="1"/>
    <col min="2623" max="2623" width="7.7109375" style="1016" customWidth="1"/>
    <col min="2624" max="2624" width="7.28515625" style="1016" customWidth="1"/>
    <col min="2625" max="2625" width="6.7109375" style="1016" customWidth="1"/>
    <col min="2626" max="2626" width="7.7109375" style="1016" customWidth="1"/>
    <col min="2627" max="2627" width="7.28515625" style="1016" customWidth="1"/>
    <col min="2628" max="2628" width="6.7109375" style="1016" customWidth="1"/>
    <col min="2629" max="2629" width="7.7109375" style="1016" customWidth="1"/>
    <col min="2630" max="2630" width="7.28515625" style="1016" customWidth="1"/>
    <col min="2631" max="2631" width="6.7109375" style="1016" customWidth="1"/>
    <col min="2632" max="2632" width="7.7109375" style="1016" customWidth="1"/>
    <col min="2633" max="2633" width="7.28515625" style="1016" customWidth="1"/>
    <col min="2634" max="2634" width="6.7109375" style="1016" customWidth="1"/>
    <col min="2635" max="2635" width="7.7109375" style="1016" customWidth="1"/>
    <col min="2636" max="2636" width="7.28515625" style="1016" customWidth="1"/>
    <col min="2637" max="2637" width="6.7109375" style="1016" customWidth="1"/>
    <col min="2638" max="2638" width="7.7109375" style="1016" customWidth="1"/>
    <col min="2639" max="2639" width="7.28515625" style="1016" customWidth="1"/>
    <col min="2640" max="2640" width="6.7109375" style="1016" customWidth="1"/>
    <col min="2641" max="2641" width="7.7109375" style="1016" customWidth="1"/>
    <col min="2642" max="2642" width="7.28515625" style="1016" customWidth="1"/>
    <col min="2643" max="2643" width="6.7109375" style="1016" customWidth="1"/>
    <col min="2644" max="2644" width="7.7109375" style="1016" customWidth="1"/>
    <col min="2645" max="2645" width="7.28515625" style="1016" customWidth="1"/>
    <col min="2646" max="2646" width="6.7109375" style="1016" customWidth="1"/>
    <col min="2647" max="2647" width="7.7109375" style="1016" customWidth="1"/>
    <col min="2648" max="2648" width="7.28515625" style="1016" customWidth="1"/>
    <col min="2649" max="2649" width="6.7109375" style="1016" customWidth="1"/>
    <col min="2650" max="2650" width="7.7109375" style="1016" customWidth="1"/>
    <col min="2651" max="2651" width="7.28515625" style="1016" customWidth="1"/>
    <col min="2652" max="2652" width="6.7109375" style="1016" customWidth="1"/>
    <col min="2653" max="2653" width="7.7109375" style="1016" customWidth="1"/>
    <col min="2654" max="2654" width="7.28515625" style="1016" customWidth="1"/>
    <col min="2655" max="2655" width="7.7109375" style="1016" customWidth="1"/>
    <col min="2656" max="2656" width="8.85546875" style="1016" customWidth="1"/>
    <col min="2657" max="2657" width="10.7109375" style="1016" customWidth="1"/>
    <col min="2658" max="2871" width="9.140625" style="1016"/>
    <col min="2872" max="2872" width="8.5703125" style="1016" customWidth="1"/>
    <col min="2873" max="2873" width="5.28515625" style="1016" customWidth="1"/>
    <col min="2874" max="2874" width="7.28515625" style="1016" customWidth="1"/>
    <col min="2875" max="2875" width="6.7109375" style="1016" customWidth="1"/>
    <col min="2876" max="2876" width="7.7109375" style="1016" customWidth="1"/>
    <col min="2877" max="2877" width="7.28515625" style="1016" customWidth="1"/>
    <col min="2878" max="2878" width="6.7109375" style="1016" customWidth="1"/>
    <col min="2879" max="2879" width="7.7109375" style="1016" customWidth="1"/>
    <col min="2880" max="2880" width="7.28515625" style="1016" customWidth="1"/>
    <col min="2881" max="2881" width="6.7109375" style="1016" customWidth="1"/>
    <col min="2882" max="2882" width="7.7109375" style="1016" customWidth="1"/>
    <col min="2883" max="2883" width="7.28515625" style="1016" customWidth="1"/>
    <col min="2884" max="2884" width="6.7109375" style="1016" customWidth="1"/>
    <col min="2885" max="2885" width="7.7109375" style="1016" customWidth="1"/>
    <col min="2886" max="2886" width="7.28515625" style="1016" customWidth="1"/>
    <col min="2887" max="2887" width="6.7109375" style="1016" customWidth="1"/>
    <col min="2888" max="2888" width="7.7109375" style="1016" customWidth="1"/>
    <col min="2889" max="2889" width="7.28515625" style="1016" customWidth="1"/>
    <col min="2890" max="2890" width="6.7109375" style="1016" customWidth="1"/>
    <col min="2891" max="2891" width="7.7109375" style="1016" customWidth="1"/>
    <col min="2892" max="2892" width="7.28515625" style="1016" customWidth="1"/>
    <col min="2893" max="2893" width="6.7109375" style="1016" customWidth="1"/>
    <col min="2894" max="2894" width="7.7109375" style="1016" customWidth="1"/>
    <col min="2895" max="2895" width="7.28515625" style="1016" customWidth="1"/>
    <col min="2896" max="2896" width="6.7109375" style="1016" customWidth="1"/>
    <col min="2897" max="2897" width="7.7109375" style="1016" customWidth="1"/>
    <col min="2898" max="2898" width="7.28515625" style="1016" customWidth="1"/>
    <col min="2899" max="2899" width="6.7109375" style="1016" customWidth="1"/>
    <col min="2900" max="2900" width="7.7109375" style="1016" customWidth="1"/>
    <col min="2901" max="2901" width="7.28515625" style="1016" customWidth="1"/>
    <col min="2902" max="2902" width="6.7109375" style="1016" customWidth="1"/>
    <col min="2903" max="2903" width="7.7109375" style="1016" customWidth="1"/>
    <col min="2904" max="2904" width="7.28515625" style="1016" customWidth="1"/>
    <col min="2905" max="2905" width="6.7109375" style="1016" customWidth="1"/>
    <col min="2906" max="2906" width="7.7109375" style="1016" customWidth="1"/>
    <col min="2907" max="2907" width="7.28515625" style="1016" customWidth="1"/>
    <col min="2908" max="2908" width="6.7109375" style="1016" customWidth="1"/>
    <col min="2909" max="2909" width="7.7109375" style="1016" customWidth="1"/>
    <col min="2910" max="2910" width="7.28515625" style="1016" customWidth="1"/>
    <col min="2911" max="2911" width="7.7109375" style="1016" customWidth="1"/>
    <col min="2912" max="2912" width="8.85546875" style="1016" customWidth="1"/>
    <col min="2913" max="2913" width="10.7109375" style="1016" customWidth="1"/>
    <col min="2914" max="3127" width="9.140625" style="1016"/>
    <col min="3128" max="3128" width="8.5703125" style="1016" customWidth="1"/>
    <col min="3129" max="3129" width="5.28515625" style="1016" customWidth="1"/>
    <col min="3130" max="3130" width="7.28515625" style="1016" customWidth="1"/>
    <col min="3131" max="3131" width="6.7109375" style="1016" customWidth="1"/>
    <col min="3132" max="3132" width="7.7109375" style="1016" customWidth="1"/>
    <col min="3133" max="3133" width="7.28515625" style="1016" customWidth="1"/>
    <col min="3134" max="3134" width="6.7109375" style="1016" customWidth="1"/>
    <col min="3135" max="3135" width="7.7109375" style="1016" customWidth="1"/>
    <col min="3136" max="3136" width="7.28515625" style="1016" customWidth="1"/>
    <col min="3137" max="3137" width="6.7109375" style="1016" customWidth="1"/>
    <col min="3138" max="3138" width="7.7109375" style="1016" customWidth="1"/>
    <col min="3139" max="3139" width="7.28515625" style="1016" customWidth="1"/>
    <col min="3140" max="3140" width="6.7109375" style="1016" customWidth="1"/>
    <col min="3141" max="3141" width="7.7109375" style="1016" customWidth="1"/>
    <col min="3142" max="3142" width="7.28515625" style="1016" customWidth="1"/>
    <col min="3143" max="3143" width="6.7109375" style="1016" customWidth="1"/>
    <col min="3144" max="3144" width="7.7109375" style="1016" customWidth="1"/>
    <col min="3145" max="3145" width="7.28515625" style="1016" customWidth="1"/>
    <col min="3146" max="3146" width="6.7109375" style="1016" customWidth="1"/>
    <col min="3147" max="3147" width="7.7109375" style="1016" customWidth="1"/>
    <col min="3148" max="3148" width="7.28515625" style="1016" customWidth="1"/>
    <col min="3149" max="3149" width="6.7109375" style="1016" customWidth="1"/>
    <col min="3150" max="3150" width="7.7109375" style="1016" customWidth="1"/>
    <col min="3151" max="3151" width="7.28515625" style="1016" customWidth="1"/>
    <col min="3152" max="3152" width="6.7109375" style="1016" customWidth="1"/>
    <col min="3153" max="3153" width="7.7109375" style="1016" customWidth="1"/>
    <col min="3154" max="3154" width="7.28515625" style="1016" customWidth="1"/>
    <col min="3155" max="3155" width="6.7109375" style="1016" customWidth="1"/>
    <col min="3156" max="3156" width="7.7109375" style="1016" customWidth="1"/>
    <col min="3157" max="3157" width="7.28515625" style="1016" customWidth="1"/>
    <col min="3158" max="3158" width="6.7109375" style="1016" customWidth="1"/>
    <col min="3159" max="3159" width="7.7109375" style="1016" customWidth="1"/>
    <col min="3160" max="3160" width="7.28515625" style="1016" customWidth="1"/>
    <col min="3161" max="3161" width="6.7109375" style="1016" customWidth="1"/>
    <col min="3162" max="3162" width="7.7109375" style="1016" customWidth="1"/>
    <col min="3163" max="3163" width="7.28515625" style="1016" customWidth="1"/>
    <col min="3164" max="3164" width="6.7109375" style="1016" customWidth="1"/>
    <col min="3165" max="3165" width="7.7109375" style="1016" customWidth="1"/>
    <col min="3166" max="3166" width="7.28515625" style="1016" customWidth="1"/>
    <col min="3167" max="3167" width="7.7109375" style="1016" customWidth="1"/>
    <col min="3168" max="3168" width="8.85546875" style="1016" customWidth="1"/>
    <col min="3169" max="3169" width="10.7109375" style="1016" customWidth="1"/>
    <col min="3170" max="3383" width="9.140625" style="1016"/>
    <col min="3384" max="3384" width="8.5703125" style="1016" customWidth="1"/>
    <col min="3385" max="3385" width="5.28515625" style="1016" customWidth="1"/>
    <col min="3386" max="3386" width="7.28515625" style="1016" customWidth="1"/>
    <col min="3387" max="3387" width="6.7109375" style="1016" customWidth="1"/>
    <col min="3388" max="3388" width="7.7109375" style="1016" customWidth="1"/>
    <col min="3389" max="3389" width="7.28515625" style="1016" customWidth="1"/>
    <col min="3390" max="3390" width="6.7109375" style="1016" customWidth="1"/>
    <col min="3391" max="3391" width="7.7109375" style="1016" customWidth="1"/>
    <col min="3392" max="3392" width="7.28515625" style="1016" customWidth="1"/>
    <col min="3393" max="3393" width="6.7109375" style="1016" customWidth="1"/>
    <col min="3394" max="3394" width="7.7109375" style="1016" customWidth="1"/>
    <col min="3395" max="3395" width="7.28515625" style="1016" customWidth="1"/>
    <col min="3396" max="3396" width="6.7109375" style="1016" customWidth="1"/>
    <col min="3397" max="3397" width="7.7109375" style="1016" customWidth="1"/>
    <col min="3398" max="3398" width="7.28515625" style="1016" customWidth="1"/>
    <col min="3399" max="3399" width="6.7109375" style="1016" customWidth="1"/>
    <col min="3400" max="3400" width="7.7109375" style="1016" customWidth="1"/>
    <col min="3401" max="3401" width="7.28515625" style="1016" customWidth="1"/>
    <col min="3402" max="3402" width="6.7109375" style="1016" customWidth="1"/>
    <col min="3403" max="3403" width="7.7109375" style="1016" customWidth="1"/>
    <col min="3404" max="3404" width="7.28515625" style="1016" customWidth="1"/>
    <col min="3405" max="3405" width="6.7109375" style="1016" customWidth="1"/>
    <col min="3406" max="3406" width="7.7109375" style="1016" customWidth="1"/>
    <col min="3407" max="3407" width="7.28515625" style="1016" customWidth="1"/>
    <col min="3408" max="3408" width="6.7109375" style="1016" customWidth="1"/>
    <col min="3409" max="3409" width="7.7109375" style="1016" customWidth="1"/>
    <col min="3410" max="3410" width="7.28515625" style="1016" customWidth="1"/>
    <col min="3411" max="3411" width="6.7109375" style="1016" customWidth="1"/>
    <col min="3412" max="3412" width="7.7109375" style="1016" customWidth="1"/>
    <col min="3413" max="3413" width="7.28515625" style="1016" customWidth="1"/>
    <col min="3414" max="3414" width="6.7109375" style="1016" customWidth="1"/>
    <col min="3415" max="3415" width="7.7109375" style="1016" customWidth="1"/>
    <col min="3416" max="3416" width="7.28515625" style="1016" customWidth="1"/>
    <col min="3417" max="3417" width="6.7109375" style="1016" customWidth="1"/>
    <col min="3418" max="3418" width="7.7109375" style="1016" customWidth="1"/>
    <col min="3419" max="3419" width="7.28515625" style="1016" customWidth="1"/>
    <col min="3420" max="3420" width="6.7109375" style="1016" customWidth="1"/>
    <col min="3421" max="3421" width="7.7109375" style="1016" customWidth="1"/>
    <col min="3422" max="3422" width="7.28515625" style="1016" customWidth="1"/>
    <col min="3423" max="3423" width="7.7109375" style="1016" customWidth="1"/>
    <col min="3424" max="3424" width="8.85546875" style="1016" customWidth="1"/>
    <col min="3425" max="3425" width="10.7109375" style="1016" customWidth="1"/>
    <col min="3426" max="3639" width="9.140625" style="1016"/>
    <col min="3640" max="3640" width="8.5703125" style="1016" customWidth="1"/>
    <col min="3641" max="3641" width="5.28515625" style="1016" customWidth="1"/>
    <col min="3642" max="3642" width="7.28515625" style="1016" customWidth="1"/>
    <col min="3643" max="3643" width="6.7109375" style="1016" customWidth="1"/>
    <col min="3644" max="3644" width="7.7109375" style="1016" customWidth="1"/>
    <col min="3645" max="3645" width="7.28515625" style="1016" customWidth="1"/>
    <col min="3646" max="3646" width="6.7109375" style="1016" customWidth="1"/>
    <col min="3647" max="3647" width="7.7109375" style="1016" customWidth="1"/>
    <col min="3648" max="3648" width="7.28515625" style="1016" customWidth="1"/>
    <col min="3649" max="3649" width="6.7109375" style="1016" customWidth="1"/>
    <col min="3650" max="3650" width="7.7109375" style="1016" customWidth="1"/>
    <col min="3651" max="3651" width="7.28515625" style="1016" customWidth="1"/>
    <col min="3652" max="3652" width="6.7109375" style="1016" customWidth="1"/>
    <col min="3653" max="3653" width="7.7109375" style="1016" customWidth="1"/>
    <col min="3654" max="3654" width="7.28515625" style="1016" customWidth="1"/>
    <col min="3655" max="3655" width="6.7109375" style="1016" customWidth="1"/>
    <col min="3656" max="3656" width="7.7109375" style="1016" customWidth="1"/>
    <col min="3657" max="3657" width="7.28515625" style="1016" customWidth="1"/>
    <col min="3658" max="3658" width="6.7109375" style="1016" customWidth="1"/>
    <col min="3659" max="3659" width="7.7109375" style="1016" customWidth="1"/>
    <col min="3660" max="3660" width="7.28515625" style="1016" customWidth="1"/>
    <col min="3661" max="3661" width="6.7109375" style="1016" customWidth="1"/>
    <col min="3662" max="3662" width="7.7109375" style="1016" customWidth="1"/>
    <col min="3663" max="3663" width="7.28515625" style="1016" customWidth="1"/>
    <col min="3664" max="3664" width="6.7109375" style="1016" customWidth="1"/>
    <col min="3665" max="3665" width="7.7109375" style="1016" customWidth="1"/>
    <col min="3666" max="3666" width="7.28515625" style="1016" customWidth="1"/>
    <col min="3667" max="3667" width="6.7109375" style="1016" customWidth="1"/>
    <col min="3668" max="3668" width="7.7109375" style="1016" customWidth="1"/>
    <col min="3669" max="3669" width="7.28515625" style="1016" customWidth="1"/>
    <col min="3670" max="3670" width="6.7109375" style="1016" customWidth="1"/>
    <col min="3671" max="3671" width="7.7109375" style="1016" customWidth="1"/>
    <col min="3672" max="3672" width="7.28515625" style="1016" customWidth="1"/>
    <col min="3673" max="3673" width="6.7109375" style="1016" customWidth="1"/>
    <col min="3674" max="3674" width="7.7109375" style="1016" customWidth="1"/>
    <col min="3675" max="3675" width="7.28515625" style="1016" customWidth="1"/>
    <col min="3676" max="3676" width="6.7109375" style="1016" customWidth="1"/>
    <col min="3677" max="3677" width="7.7109375" style="1016" customWidth="1"/>
    <col min="3678" max="3678" width="7.28515625" style="1016" customWidth="1"/>
    <col min="3679" max="3679" width="7.7109375" style="1016" customWidth="1"/>
    <col min="3680" max="3680" width="8.85546875" style="1016" customWidth="1"/>
    <col min="3681" max="3681" width="10.7109375" style="1016" customWidth="1"/>
    <col min="3682" max="3895" width="9.140625" style="1016"/>
    <col min="3896" max="3896" width="8.5703125" style="1016" customWidth="1"/>
    <col min="3897" max="3897" width="5.28515625" style="1016" customWidth="1"/>
    <col min="3898" max="3898" width="7.28515625" style="1016" customWidth="1"/>
    <col min="3899" max="3899" width="6.7109375" style="1016" customWidth="1"/>
    <col min="3900" max="3900" width="7.7109375" style="1016" customWidth="1"/>
    <col min="3901" max="3901" width="7.28515625" style="1016" customWidth="1"/>
    <col min="3902" max="3902" width="6.7109375" style="1016" customWidth="1"/>
    <col min="3903" max="3903" width="7.7109375" style="1016" customWidth="1"/>
    <col min="3904" max="3904" width="7.28515625" style="1016" customWidth="1"/>
    <col min="3905" max="3905" width="6.7109375" style="1016" customWidth="1"/>
    <col min="3906" max="3906" width="7.7109375" style="1016" customWidth="1"/>
    <col min="3907" max="3907" width="7.28515625" style="1016" customWidth="1"/>
    <col min="3908" max="3908" width="6.7109375" style="1016" customWidth="1"/>
    <col min="3909" max="3909" width="7.7109375" style="1016" customWidth="1"/>
    <col min="3910" max="3910" width="7.28515625" style="1016" customWidth="1"/>
    <col min="3911" max="3911" width="6.7109375" style="1016" customWidth="1"/>
    <col min="3912" max="3912" width="7.7109375" style="1016" customWidth="1"/>
    <col min="3913" max="3913" width="7.28515625" style="1016" customWidth="1"/>
    <col min="3914" max="3914" width="6.7109375" style="1016" customWidth="1"/>
    <col min="3915" max="3915" width="7.7109375" style="1016" customWidth="1"/>
    <col min="3916" max="3916" width="7.28515625" style="1016" customWidth="1"/>
    <col min="3917" max="3917" width="6.7109375" style="1016" customWidth="1"/>
    <col min="3918" max="3918" width="7.7109375" style="1016" customWidth="1"/>
    <col min="3919" max="3919" width="7.28515625" style="1016" customWidth="1"/>
    <col min="3920" max="3920" width="6.7109375" style="1016" customWidth="1"/>
    <col min="3921" max="3921" width="7.7109375" style="1016" customWidth="1"/>
    <col min="3922" max="3922" width="7.28515625" style="1016" customWidth="1"/>
    <col min="3923" max="3923" width="6.7109375" style="1016" customWidth="1"/>
    <col min="3924" max="3924" width="7.7109375" style="1016" customWidth="1"/>
    <col min="3925" max="3925" width="7.28515625" style="1016" customWidth="1"/>
    <col min="3926" max="3926" width="6.7109375" style="1016" customWidth="1"/>
    <col min="3927" max="3927" width="7.7109375" style="1016" customWidth="1"/>
    <col min="3928" max="3928" width="7.28515625" style="1016" customWidth="1"/>
    <col min="3929" max="3929" width="6.7109375" style="1016" customWidth="1"/>
    <col min="3930" max="3930" width="7.7109375" style="1016" customWidth="1"/>
    <col min="3931" max="3931" width="7.28515625" style="1016" customWidth="1"/>
    <col min="3932" max="3932" width="6.7109375" style="1016" customWidth="1"/>
    <col min="3933" max="3933" width="7.7109375" style="1016" customWidth="1"/>
    <col min="3934" max="3934" width="7.28515625" style="1016" customWidth="1"/>
    <col min="3935" max="3935" width="7.7109375" style="1016" customWidth="1"/>
    <col min="3936" max="3936" width="8.85546875" style="1016" customWidth="1"/>
    <col min="3937" max="3937" width="10.7109375" style="1016" customWidth="1"/>
    <col min="3938" max="4151" width="9.140625" style="1016"/>
    <col min="4152" max="4152" width="8.5703125" style="1016" customWidth="1"/>
    <col min="4153" max="4153" width="5.28515625" style="1016" customWidth="1"/>
    <col min="4154" max="4154" width="7.28515625" style="1016" customWidth="1"/>
    <col min="4155" max="4155" width="6.7109375" style="1016" customWidth="1"/>
    <col min="4156" max="4156" width="7.7109375" style="1016" customWidth="1"/>
    <col min="4157" max="4157" width="7.28515625" style="1016" customWidth="1"/>
    <col min="4158" max="4158" width="6.7109375" style="1016" customWidth="1"/>
    <col min="4159" max="4159" width="7.7109375" style="1016" customWidth="1"/>
    <col min="4160" max="4160" width="7.28515625" style="1016" customWidth="1"/>
    <col min="4161" max="4161" width="6.7109375" style="1016" customWidth="1"/>
    <col min="4162" max="4162" width="7.7109375" style="1016" customWidth="1"/>
    <col min="4163" max="4163" width="7.28515625" style="1016" customWidth="1"/>
    <col min="4164" max="4164" width="6.7109375" style="1016" customWidth="1"/>
    <col min="4165" max="4165" width="7.7109375" style="1016" customWidth="1"/>
    <col min="4166" max="4166" width="7.28515625" style="1016" customWidth="1"/>
    <col min="4167" max="4167" width="6.7109375" style="1016" customWidth="1"/>
    <col min="4168" max="4168" width="7.7109375" style="1016" customWidth="1"/>
    <col min="4169" max="4169" width="7.28515625" style="1016" customWidth="1"/>
    <col min="4170" max="4170" width="6.7109375" style="1016" customWidth="1"/>
    <col min="4171" max="4171" width="7.7109375" style="1016" customWidth="1"/>
    <col min="4172" max="4172" width="7.28515625" style="1016" customWidth="1"/>
    <col min="4173" max="4173" width="6.7109375" style="1016" customWidth="1"/>
    <col min="4174" max="4174" width="7.7109375" style="1016" customWidth="1"/>
    <col min="4175" max="4175" width="7.28515625" style="1016" customWidth="1"/>
    <col min="4176" max="4176" width="6.7109375" style="1016" customWidth="1"/>
    <col min="4177" max="4177" width="7.7109375" style="1016" customWidth="1"/>
    <col min="4178" max="4178" width="7.28515625" style="1016" customWidth="1"/>
    <col min="4179" max="4179" width="6.7109375" style="1016" customWidth="1"/>
    <col min="4180" max="4180" width="7.7109375" style="1016" customWidth="1"/>
    <col min="4181" max="4181" width="7.28515625" style="1016" customWidth="1"/>
    <col min="4182" max="4182" width="6.7109375" style="1016" customWidth="1"/>
    <col min="4183" max="4183" width="7.7109375" style="1016" customWidth="1"/>
    <col min="4184" max="4184" width="7.28515625" style="1016" customWidth="1"/>
    <col min="4185" max="4185" width="6.7109375" style="1016" customWidth="1"/>
    <col min="4186" max="4186" width="7.7109375" style="1016" customWidth="1"/>
    <col min="4187" max="4187" width="7.28515625" style="1016" customWidth="1"/>
    <col min="4188" max="4188" width="6.7109375" style="1016" customWidth="1"/>
    <col min="4189" max="4189" width="7.7109375" style="1016" customWidth="1"/>
    <col min="4190" max="4190" width="7.28515625" style="1016" customWidth="1"/>
    <col min="4191" max="4191" width="7.7109375" style="1016" customWidth="1"/>
    <col min="4192" max="4192" width="8.85546875" style="1016" customWidth="1"/>
    <col min="4193" max="4193" width="10.7109375" style="1016" customWidth="1"/>
    <col min="4194" max="4407" width="9.140625" style="1016"/>
    <col min="4408" max="4408" width="8.5703125" style="1016" customWidth="1"/>
    <col min="4409" max="4409" width="5.28515625" style="1016" customWidth="1"/>
    <col min="4410" max="4410" width="7.28515625" style="1016" customWidth="1"/>
    <col min="4411" max="4411" width="6.7109375" style="1016" customWidth="1"/>
    <col min="4412" max="4412" width="7.7109375" style="1016" customWidth="1"/>
    <col min="4413" max="4413" width="7.28515625" style="1016" customWidth="1"/>
    <col min="4414" max="4414" width="6.7109375" style="1016" customWidth="1"/>
    <col min="4415" max="4415" width="7.7109375" style="1016" customWidth="1"/>
    <col min="4416" max="4416" width="7.28515625" style="1016" customWidth="1"/>
    <col min="4417" max="4417" width="6.7109375" style="1016" customWidth="1"/>
    <col min="4418" max="4418" width="7.7109375" style="1016" customWidth="1"/>
    <col min="4419" max="4419" width="7.28515625" style="1016" customWidth="1"/>
    <col min="4420" max="4420" width="6.7109375" style="1016" customWidth="1"/>
    <col min="4421" max="4421" width="7.7109375" style="1016" customWidth="1"/>
    <col min="4422" max="4422" width="7.28515625" style="1016" customWidth="1"/>
    <col min="4423" max="4423" width="6.7109375" style="1016" customWidth="1"/>
    <col min="4424" max="4424" width="7.7109375" style="1016" customWidth="1"/>
    <col min="4425" max="4425" width="7.28515625" style="1016" customWidth="1"/>
    <col min="4426" max="4426" width="6.7109375" style="1016" customWidth="1"/>
    <col min="4427" max="4427" width="7.7109375" style="1016" customWidth="1"/>
    <col min="4428" max="4428" width="7.28515625" style="1016" customWidth="1"/>
    <col min="4429" max="4429" width="6.7109375" style="1016" customWidth="1"/>
    <col min="4430" max="4430" width="7.7109375" style="1016" customWidth="1"/>
    <col min="4431" max="4431" width="7.28515625" style="1016" customWidth="1"/>
    <col min="4432" max="4432" width="6.7109375" style="1016" customWidth="1"/>
    <col min="4433" max="4433" width="7.7109375" style="1016" customWidth="1"/>
    <col min="4434" max="4434" width="7.28515625" style="1016" customWidth="1"/>
    <col min="4435" max="4435" width="6.7109375" style="1016" customWidth="1"/>
    <col min="4436" max="4436" width="7.7109375" style="1016" customWidth="1"/>
    <col min="4437" max="4437" width="7.28515625" style="1016" customWidth="1"/>
    <col min="4438" max="4438" width="6.7109375" style="1016" customWidth="1"/>
    <col min="4439" max="4439" width="7.7109375" style="1016" customWidth="1"/>
    <col min="4440" max="4440" width="7.28515625" style="1016" customWidth="1"/>
    <col min="4441" max="4441" width="6.7109375" style="1016" customWidth="1"/>
    <col min="4442" max="4442" width="7.7109375" style="1016" customWidth="1"/>
    <col min="4443" max="4443" width="7.28515625" style="1016" customWidth="1"/>
    <col min="4444" max="4444" width="6.7109375" style="1016" customWidth="1"/>
    <col min="4445" max="4445" width="7.7109375" style="1016" customWidth="1"/>
    <col min="4446" max="4446" width="7.28515625" style="1016" customWidth="1"/>
    <col min="4447" max="4447" width="7.7109375" style="1016" customWidth="1"/>
    <col min="4448" max="4448" width="8.85546875" style="1016" customWidth="1"/>
    <col min="4449" max="4449" width="10.7109375" style="1016" customWidth="1"/>
    <col min="4450" max="4663" width="9.140625" style="1016"/>
    <col min="4664" max="4664" width="8.5703125" style="1016" customWidth="1"/>
    <col min="4665" max="4665" width="5.28515625" style="1016" customWidth="1"/>
    <col min="4666" max="4666" width="7.28515625" style="1016" customWidth="1"/>
    <col min="4667" max="4667" width="6.7109375" style="1016" customWidth="1"/>
    <col min="4668" max="4668" width="7.7109375" style="1016" customWidth="1"/>
    <col min="4669" max="4669" width="7.28515625" style="1016" customWidth="1"/>
    <col min="4670" max="4670" width="6.7109375" style="1016" customWidth="1"/>
    <col min="4671" max="4671" width="7.7109375" style="1016" customWidth="1"/>
    <col min="4672" max="4672" width="7.28515625" style="1016" customWidth="1"/>
    <col min="4673" max="4673" width="6.7109375" style="1016" customWidth="1"/>
    <col min="4674" max="4674" width="7.7109375" style="1016" customWidth="1"/>
    <col min="4675" max="4675" width="7.28515625" style="1016" customWidth="1"/>
    <col min="4676" max="4676" width="6.7109375" style="1016" customWidth="1"/>
    <col min="4677" max="4677" width="7.7109375" style="1016" customWidth="1"/>
    <col min="4678" max="4678" width="7.28515625" style="1016" customWidth="1"/>
    <col min="4679" max="4679" width="6.7109375" style="1016" customWidth="1"/>
    <col min="4680" max="4680" width="7.7109375" style="1016" customWidth="1"/>
    <col min="4681" max="4681" width="7.28515625" style="1016" customWidth="1"/>
    <col min="4682" max="4682" width="6.7109375" style="1016" customWidth="1"/>
    <col min="4683" max="4683" width="7.7109375" style="1016" customWidth="1"/>
    <col min="4684" max="4684" width="7.28515625" style="1016" customWidth="1"/>
    <col min="4685" max="4685" width="6.7109375" style="1016" customWidth="1"/>
    <col min="4686" max="4686" width="7.7109375" style="1016" customWidth="1"/>
    <col min="4687" max="4687" width="7.28515625" style="1016" customWidth="1"/>
    <col min="4688" max="4688" width="6.7109375" style="1016" customWidth="1"/>
    <col min="4689" max="4689" width="7.7109375" style="1016" customWidth="1"/>
    <col min="4690" max="4690" width="7.28515625" style="1016" customWidth="1"/>
    <col min="4691" max="4691" width="6.7109375" style="1016" customWidth="1"/>
    <col min="4692" max="4692" width="7.7109375" style="1016" customWidth="1"/>
    <col min="4693" max="4693" width="7.28515625" style="1016" customWidth="1"/>
    <col min="4694" max="4694" width="6.7109375" style="1016" customWidth="1"/>
    <col min="4695" max="4695" width="7.7109375" style="1016" customWidth="1"/>
    <col min="4696" max="4696" width="7.28515625" style="1016" customWidth="1"/>
    <col min="4697" max="4697" width="6.7109375" style="1016" customWidth="1"/>
    <col min="4698" max="4698" width="7.7109375" style="1016" customWidth="1"/>
    <col min="4699" max="4699" width="7.28515625" style="1016" customWidth="1"/>
    <col min="4700" max="4700" width="6.7109375" style="1016" customWidth="1"/>
    <col min="4701" max="4701" width="7.7109375" style="1016" customWidth="1"/>
    <col min="4702" max="4702" width="7.28515625" style="1016" customWidth="1"/>
    <col min="4703" max="4703" width="7.7109375" style="1016" customWidth="1"/>
    <col min="4704" max="4704" width="8.85546875" style="1016" customWidth="1"/>
    <col min="4705" max="4705" width="10.7109375" style="1016" customWidth="1"/>
    <col min="4706" max="4919" width="9.140625" style="1016"/>
    <col min="4920" max="4920" width="8.5703125" style="1016" customWidth="1"/>
    <col min="4921" max="4921" width="5.28515625" style="1016" customWidth="1"/>
    <col min="4922" max="4922" width="7.28515625" style="1016" customWidth="1"/>
    <col min="4923" max="4923" width="6.7109375" style="1016" customWidth="1"/>
    <col min="4924" max="4924" width="7.7109375" style="1016" customWidth="1"/>
    <col min="4925" max="4925" width="7.28515625" style="1016" customWidth="1"/>
    <col min="4926" max="4926" width="6.7109375" style="1016" customWidth="1"/>
    <col min="4927" max="4927" width="7.7109375" style="1016" customWidth="1"/>
    <col min="4928" max="4928" width="7.28515625" style="1016" customWidth="1"/>
    <col min="4929" max="4929" width="6.7109375" style="1016" customWidth="1"/>
    <col min="4930" max="4930" width="7.7109375" style="1016" customWidth="1"/>
    <col min="4931" max="4931" width="7.28515625" style="1016" customWidth="1"/>
    <col min="4932" max="4932" width="6.7109375" style="1016" customWidth="1"/>
    <col min="4933" max="4933" width="7.7109375" style="1016" customWidth="1"/>
    <col min="4934" max="4934" width="7.28515625" style="1016" customWidth="1"/>
    <col min="4935" max="4935" width="6.7109375" style="1016" customWidth="1"/>
    <col min="4936" max="4936" width="7.7109375" style="1016" customWidth="1"/>
    <col min="4937" max="4937" width="7.28515625" style="1016" customWidth="1"/>
    <col min="4938" max="4938" width="6.7109375" style="1016" customWidth="1"/>
    <col min="4939" max="4939" width="7.7109375" style="1016" customWidth="1"/>
    <col min="4940" max="4940" width="7.28515625" style="1016" customWidth="1"/>
    <col min="4941" max="4941" width="6.7109375" style="1016" customWidth="1"/>
    <col min="4942" max="4942" width="7.7109375" style="1016" customWidth="1"/>
    <col min="4943" max="4943" width="7.28515625" style="1016" customWidth="1"/>
    <col min="4944" max="4944" width="6.7109375" style="1016" customWidth="1"/>
    <col min="4945" max="4945" width="7.7109375" style="1016" customWidth="1"/>
    <col min="4946" max="4946" width="7.28515625" style="1016" customWidth="1"/>
    <col min="4947" max="4947" width="6.7109375" style="1016" customWidth="1"/>
    <col min="4948" max="4948" width="7.7109375" style="1016" customWidth="1"/>
    <col min="4949" max="4949" width="7.28515625" style="1016" customWidth="1"/>
    <col min="4950" max="4950" width="6.7109375" style="1016" customWidth="1"/>
    <col min="4951" max="4951" width="7.7109375" style="1016" customWidth="1"/>
    <col min="4952" max="4952" width="7.28515625" style="1016" customWidth="1"/>
    <col min="4953" max="4953" width="6.7109375" style="1016" customWidth="1"/>
    <col min="4954" max="4954" width="7.7109375" style="1016" customWidth="1"/>
    <col min="4955" max="4955" width="7.28515625" style="1016" customWidth="1"/>
    <col min="4956" max="4956" width="6.7109375" style="1016" customWidth="1"/>
    <col min="4957" max="4957" width="7.7109375" style="1016" customWidth="1"/>
    <col min="4958" max="4958" width="7.28515625" style="1016" customWidth="1"/>
    <col min="4959" max="4959" width="7.7109375" style="1016" customWidth="1"/>
    <col min="4960" max="4960" width="8.85546875" style="1016" customWidth="1"/>
    <col min="4961" max="4961" width="10.7109375" style="1016" customWidth="1"/>
    <col min="4962" max="5175" width="9.140625" style="1016"/>
    <col min="5176" max="5176" width="8.5703125" style="1016" customWidth="1"/>
    <col min="5177" max="5177" width="5.28515625" style="1016" customWidth="1"/>
    <col min="5178" max="5178" width="7.28515625" style="1016" customWidth="1"/>
    <col min="5179" max="5179" width="6.7109375" style="1016" customWidth="1"/>
    <col min="5180" max="5180" width="7.7109375" style="1016" customWidth="1"/>
    <col min="5181" max="5181" width="7.28515625" style="1016" customWidth="1"/>
    <col min="5182" max="5182" width="6.7109375" style="1016" customWidth="1"/>
    <col min="5183" max="5183" width="7.7109375" style="1016" customWidth="1"/>
    <col min="5184" max="5184" width="7.28515625" style="1016" customWidth="1"/>
    <col min="5185" max="5185" width="6.7109375" style="1016" customWidth="1"/>
    <col min="5186" max="5186" width="7.7109375" style="1016" customWidth="1"/>
    <col min="5187" max="5187" width="7.28515625" style="1016" customWidth="1"/>
    <col min="5188" max="5188" width="6.7109375" style="1016" customWidth="1"/>
    <col min="5189" max="5189" width="7.7109375" style="1016" customWidth="1"/>
    <col min="5190" max="5190" width="7.28515625" style="1016" customWidth="1"/>
    <col min="5191" max="5191" width="6.7109375" style="1016" customWidth="1"/>
    <col min="5192" max="5192" width="7.7109375" style="1016" customWidth="1"/>
    <col min="5193" max="5193" width="7.28515625" style="1016" customWidth="1"/>
    <col min="5194" max="5194" width="6.7109375" style="1016" customWidth="1"/>
    <col min="5195" max="5195" width="7.7109375" style="1016" customWidth="1"/>
    <col min="5196" max="5196" width="7.28515625" style="1016" customWidth="1"/>
    <col min="5197" max="5197" width="6.7109375" style="1016" customWidth="1"/>
    <col min="5198" max="5198" width="7.7109375" style="1016" customWidth="1"/>
    <col min="5199" max="5199" width="7.28515625" style="1016" customWidth="1"/>
    <col min="5200" max="5200" width="6.7109375" style="1016" customWidth="1"/>
    <col min="5201" max="5201" width="7.7109375" style="1016" customWidth="1"/>
    <col min="5202" max="5202" width="7.28515625" style="1016" customWidth="1"/>
    <col min="5203" max="5203" width="6.7109375" style="1016" customWidth="1"/>
    <col min="5204" max="5204" width="7.7109375" style="1016" customWidth="1"/>
    <col min="5205" max="5205" width="7.28515625" style="1016" customWidth="1"/>
    <col min="5206" max="5206" width="6.7109375" style="1016" customWidth="1"/>
    <col min="5207" max="5207" width="7.7109375" style="1016" customWidth="1"/>
    <col min="5208" max="5208" width="7.28515625" style="1016" customWidth="1"/>
    <col min="5209" max="5209" width="6.7109375" style="1016" customWidth="1"/>
    <col min="5210" max="5210" width="7.7109375" style="1016" customWidth="1"/>
    <col min="5211" max="5211" width="7.28515625" style="1016" customWidth="1"/>
    <col min="5212" max="5212" width="6.7109375" style="1016" customWidth="1"/>
    <col min="5213" max="5213" width="7.7109375" style="1016" customWidth="1"/>
    <col min="5214" max="5214" width="7.28515625" style="1016" customWidth="1"/>
    <col min="5215" max="5215" width="7.7109375" style="1016" customWidth="1"/>
    <col min="5216" max="5216" width="8.85546875" style="1016" customWidth="1"/>
    <col min="5217" max="5217" width="10.7109375" style="1016" customWidth="1"/>
    <col min="5218" max="5431" width="9.140625" style="1016"/>
    <col min="5432" max="5432" width="8.5703125" style="1016" customWidth="1"/>
    <col min="5433" max="5433" width="5.28515625" style="1016" customWidth="1"/>
    <col min="5434" max="5434" width="7.28515625" style="1016" customWidth="1"/>
    <col min="5435" max="5435" width="6.7109375" style="1016" customWidth="1"/>
    <col min="5436" max="5436" width="7.7109375" style="1016" customWidth="1"/>
    <col min="5437" max="5437" width="7.28515625" style="1016" customWidth="1"/>
    <col min="5438" max="5438" width="6.7109375" style="1016" customWidth="1"/>
    <col min="5439" max="5439" width="7.7109375" style="1016" customWidth="1"/>
    <col min="5440" max="5440" width="7.28515625" style="1016" customWidth="1"/>
    <col min="5441" max="5441" width="6.7109375" style="1016" customWidth="1"/>
    <col min="5442" max="5442" width="7.7109375" style="1016" customWidth="1"/>
    <col min="5443" max="5443" width="7.28515625" style="1016" customWidth="1"/>
    <col min="5444" max="5444" width="6.7109375" style="1016" customWidth="1"/>
    <col min="5445" max="5445" width="7.7109375" style="1016" customWidth="1"/>
    <col min="5446" max="5446" width="7.28515625" style="1016" customWidth="1"/>
    <col min="5447" max="5447" width="6.7109375" style="1016" customWidth="1"/>
    <col min="5448" max="5448" width="7.7109375" style="1016" customWidth="1"/>
    <col min="5449" max="5449" width="7.28515625" style="1016" customWidth="1"/>
    <col min="5450" max="5450" width="6.7109375" style="1016" customWidth="1"/>
    <col min="5451" max="5451" width="7.7109375" style="1016" customWidth="1"/>
    <col min="5452" max="5452" width="7.28515625" style="1016" customWidth="1"/>
    <col min="5453" max="5453" width="6.7109375" style="1016" customWidth="1"/>
    <col min="5454" max="5454" width="7.7109375" style="1016" customWidth="1"/>
    <col min="5455" max="5455" width="7.28515625" style="1016" customWidth="1"/>
    <col min="5456" max="5456" width="6.7109375" style="1016" customWidth="1"/>
    <col min="5457" max="5457" width="7.7109375" style="1016" customWidth="1"/>
    <col min="5458" max="5458" width="7.28515625" style="1016" customWidth="1"/>
    <col min="5459" max="5459" width="6.7109375" style="1016" customWidth="1"/>
    <col min="5460" max="5460" width="7.7109375" style="1016" customWidth="1"/>
    <col min="5461" max="5461" width="7.28515625" style="1016" customWidth="1"/>
    <col min="5462" max="5462" width="6.7109375" style="1016" customWidth="1"/>
    <col min="5463" max="5463" width="7.7109375" style="1016" customWidth="1"/>
    <col min="5464" max="5464" width="7.28515625" style="1016" customWidth="1"/>
    <col min="5465" max="5465" width="6.7109375" style="1016" customWidth="1"/>
    <col min="5466" max="5466" width="7.7109375" style="1016" customWidth="1"/>
    <col min="5467" max="5467" width="7.28515625" style="1016" customWidth="1"/>
    <col min="5468" max="5468" width="6.7109375" style="1016" customWidth="1"/>
    <col min="5469" max="5469" width="7.7109375" style="1016" customWidth="1"/>
    <col min="5470" max="5470" width="7.28515625" style="1016" customWidth="1"/>
    <col min="5471" max="5471" width="7.7109375" style="1016" customWidth="1"/>
    <col min="5472" max="5472" width="8.85546875" style="1016" customWidth="1"/>
    <col min="5473" max="5473" width="10.7109375" style="1016" customWidth="1"/>
    <col min="5474" max="5687" width="9.140625" style="1016"/>
    <col min="5688" max="5688" width="8.5703125" style="1016" customWidth="1"/>
    <col min="5689" max="5689" width="5.28515625" style="1016" customWidth="1"/>
    <col min="5690" max="5690" width="7.28515625" style="1016" customWidth="1"/>
    <col min="5691" max="5691" width="6.7109375" style="1016" customWidth="1"/>
    <col min="5692" max="5692" width="7.7109375" style="1016" customWidth="1"/>
    <col min="5693" max="5693" width="7.28515625" style="1016" customWidth="1"/>
    <col min="5694" max="5694" width="6.7109375" style="1016" customWidth="1"/>
    <col min="5695" max="5695" width="7.7109375" style="1016" customWidth="1"/>
    <col min="5696" max="5696" width="7.28515625" style="1016" customWidth="1"/>
    <col min="5697" max="5697" width="6.7109375" style="1016" customWidth="1"/>
    <col min="5698" max="5698" width="7.7109375" style="1016" customWidth="1"/>
    <col min="5699" max="5699" width="7.28515625" style="1016" customWidth="1"/>
    <col min="5700" max="5700" width="6.7109375" style="1016" customWidth="1"/>
    <col min="5701" max="5701" width="7.7109375" style="1016" customWidth="1"/>
    <col min="5702" max="5702" width="7.28515625" style="1016" customWidth="1"/>
    <col min="5703" max="5703" width="6.7109375" style="1016" customWidth="1"/>
    <col min="5704" max="5704" width="7.7109375" style="1016" customWidth="1"/>
    <col min="5705" max="5705" width="7.28515625" style="1016" customWidth="1"/>
    <col min="5706" max="5706" width="6.7109375" style="1016" customWidth="1"/>
    <col min="5707" max="5707" width="7.7109375" style="1016" customWidth="1"/>
    <col min="5708" max="5708" width="7.28515625" style="1016" customWidth="1"/>
    <col min="5709" max="5709" width="6.7109375" style="1016" customWidth="1"/>
    <col min="5710" max="5710" width="7.7109375" style="1016" customWidth="1"/>
    <col min="5711" max="5711" width="7.28515625" style="1016" customWidth="1"/>
    <col min="5712" max="5712" width="6.7109375" style="1016" customWidth="1"/>
    <col min="5713" max="5713" width="7.7109375" style="1016" customWidth="1"/>
    <col min="5714" max="5714" width="7.28515625" style="1016" customWidth="1"/>
    <col min="5715" max="5715" width="6.7109375" style="1016" customWidth="1"/>
    <col min="5716" max="5716" width="7.7109375" style="1016" customWidth="1"/>
    <col min="5717" max="5717" width="7.28515625" style="1016" customWidth="1"/>
    <col min="5718" max="5718" width="6.7109375" style="1016" customWidth="1"/>
    <col min="5719" max="5719" width="7.7109375" style="1016" customWidth="1"/>
    <col min="5720" max="5720" width="7.28515625" style="1016" customWidth="1"/>
    <col min="5721" max="5721" width="6.7109375" style="1016" customWidth="1"/>
    <col min="5722" max="5722" width="7.7109375" style="1016" customWidth="1"/>
    <col min="5723" max="5723" width="7.28515625" style="1016" customWidth="1"/>
    <col min="5724" max="5724" width="6.7109375" style="1016" customWidth="1"/>
    <col min="5725" max="5725" width="7.7109375" style="1016" customWidth="1"/>
    <col min="5726" max="5726" width="7.28515625" style="1016" customWidth="1"/>
    <col min="5727" max="5727" width="7.7109375" style="1016" customWidth="1"/>
    <col min="5728" max="5728" width="8.85546875" style="1016" customWidth="1"/>
    <col min="5729" max="5729" width="10.7109375" style="1016" customWidth="1"/>
    <col min="5730" max="5943" width="9.140625" style="1016"/>
    <col min="5944" max="5944" width="8.5703125" style="1016" customWidth="1"/>
    <col min="5945" max="5945" width="5.28515625" style="1016" customWidth="1"/>
    <col min="5946" max="5946" width="7.28515625" style="1016" customWidth="1"/>
    <col min="5947" max="5947" width="6.7109375" style="1016" customWidth="1"/>
    <col min="5948" max="5948" width="7.7109375" style="1016" customWidth="1"/>
    <col min="5949" max="5949" width="7.28515625" style="1016" customWidth="1"/>
    <col min="5950" max="5950" width="6.7109375" style="1016" customWidth="1"/>
    <col min="5951" max="5951" width="7.7109375" style="1016" customWidth="1"/>
    <col min="5952" max="5952" width="7.28515625" style="1016" customWidth="1"/>
    <col min="5953" max="5953" width="6.7109375" style="1016" customWidth="1"/>
    <col min="5954" max="5954" width="7.7109375" style="1016" customWidth="1"/>
    <col min="5955" max="5955" width="7.28515625" style="1016" customWidth="1"/>
    <col min="5956" max="5956" width="6.7109375" style="1016" customWidth="1"/>
    <col min="5957" max="5957" width="7.7109375" style="1016" customWidth="1"/>
    <col min="5958" max="5958" width="7.28515625" style="1016" customWidth="1"/>
    <col min="5959" max="5959" width="6.7109375" style="1016" customWidth="1"/>
    <col min="5960" max="5960" width="7.7109375" style="1016" customWidth="1"/>
    <col min="5961" max="5961" width="7.28515625" style="1016" customWidth="1"/>
    <col min="5962" max="5962" width="6.7109375" style="1016" customWidth="1"/>
    <col min="5963" max="5963" width="7.7109375" style="1016" customWidth="1"/>
    <col min="5964" max="5964" width="7.28515625" style="1016" customWidth="1"/>
    <col min="5965" max="5965" width="6.7109375" style="1016" customWidth="1"/>
    <col min="5966" max="5966" width="7.7109375" style="1016" customWidth="1"/>
    <col min="5967" max="5967" width="7.28515625" style="1016" customWidth="1"/>
    <col min="5968" max="5968" width="6.7109375" style="1016" customWidth="1"/>
    <col min="5969" max="5969" width="7.7109375" style="1016" customWidth="1"/>
    <col min="5970" max="5970" width="7.28515625" style="1016" customWidth="1"/>
    <col min="5971" max="5971" width="6.7109375" style="1016" customWidth="1"/>
    <col min="5972" max="5972" width="7.7109375" style="1016" customWidth="1"/>
    <col min="5973" max="5973" width="7.28515625" style="1016" customWidth="1"/>
    <col min="5974" max="5974" width="6.7109375" style="1016" customWidth="1"/>
    <col min="5975" max="5975" width="7.7109375" style="1016" customWidth="1"/>
    <col min="5976" max="5976" width="7.28515625" style="1016" customWidth="1"/>
    <col min="5977" max="5977" width="6.7109375" style="1016" customWidth="1"/>
    <col min="5978" max="5978" width="7.7109375" style="1016" customWidth="1"/>
    <col min="5979" max="5979" width="7.28515625" style="1016" customWidth="1"/>
    <col min="5980" max="5980" width="6.7109375" style="1016" customWidth="1"/>
    <col min="5981" max="5981" width="7.7109375" style="1016" customWidth="1"/>
    <col min="5982" max="5982" width="7.28515625" style="1016" customWidth="1"/>
    <col min="5983" max="5983" width="7.7109375" style="1016" customWidth="1"/>
    <col min="5984" max="5984" width="8.85546875" style="1016" customWidth="1"/>
    <col min="5985" max="5985" width="10.7109375" style="1016" customWidth="1"/>
    <col min="5986" max="6199" width="9.140625" style="1016"/>
    <col min="6200" max="6200" width="8.5703125" style="1016" customWidth="1"/>
    <col min="6201" max="6201" width="5.28515625" style="1016" customWidth="1"/>
    <col min="6202" max="6202" width="7.28515625" style="1016" customWidth="1"/>
    <col min="6203" max="6203" width="6.7109375" style="1016" customWidth="1"/>
    <col min="6204" max="6204" width="7.7109375" style="1016" customWidth="1"/>
    <col min="6205" max="6205" width="7.28515625" style="1016" customWidth="1"/>
    <col min="6206" max="6206" width="6.7109375" style="1016" customWidth="1"/>
    <col min="6207" max="6207" width="7.7109375" style="1016" customWidth="1"/>
    <col min="6208" max="6208" width="7.28515625" style="1016" customWidth="1"/>
    <col min="6209" max="6209" width="6.7109375" style="1016" customWidth="1"/>
    <col min="6210" max="6210" width="7.7109375" style="1016" customWidth="1"/>
    <col min="6211" max="6211" width="7.28515625" style="1016" customWidth="1"/>
    <col min="6212" max="6212" width="6.7109375" style="1016" customWidth="1"/>
    <col min="6213" max="6213" width="7.7109375" style="1016" customWidth="1"/>
    <col min="6214" max="6214" width="7.28515625" style="1016" customWidth="1"/>
    <col min="6215" max="6215" width="6.7109375" style="1016" customWidth="1"/>
    <col min="6216" max="6216" width="7.7109375" style="1016" customWidth="1"/>
    <col min="6217" max="6217" width="7.28515625" style="1016" customWidth="1"/>
    <col min="6218" max="6218" width="6.7109375" style="1016" customWidth="1"/>
    <col min="6219" max="6219" width="7.7109375" style="1016" customWidth="1"/>
    <col min="6220" max="6220" width="7.28515625" style="1016" customWidth="1"/>
    <col min="6221" max="6221" width="6.7109375" style="1016" customWidth="1"/>
    <col min="6222" max="6222" width="7.7109375" style="1016" customWidth="1"/>
    <col min="6223" max="6223" width="7.28515625" style="1016" customWidth="1"/>
    <col min="6224" max="6224" width="6.7109375" style="1016" customWidth="1"/>
    <col min="6225" max="6225" width="7.7109375" style="1016" customWidth="1"/>
    <col min="6226" max="6226" width="7.28515625" style="1016" customWidth="1"/>
    <col min="6227" max="6227" width="6.7109375" style="1016" customWidth="1"/>
    <col min="6228" max="6228" width="7.7109375" style="1016" customWidth="1"/>
    <col min="6229" max="6229" width="7.28515625" style="1016" customWidth="1"/>
    <col min="6230" max="6230" width="6.7109375" style="1016" customWidth="1"/>
    <col min="6231" max="6231" width="7.7109375" style="1016" customWidth="1"/>
    <col min="6232" max="6232" width="7.28515625" style="1016" customWidth="1"/>
    <col min="6233" max="6233" width="6.7109375" style="1016" customWidth="1"/>
    <col min="6234" max="6234" width="7.7109375" style="1016" customWidth="1"/>
    <col min="6235" max="6235" width="7.28515625" style="1016" customWidth="1"/>
    <col min="6236" max="6236" width="6.7109375" style="1016" customWidth="1"/>
    <col min="6237" max="6237" width="7.7109375" style="1016" customWidth="1"/>
    <col min="6238" max="6238" width="7.28515625" style="1016" customWidth="1"/>
    <col min="6239" max="6239" width="7.7109375" style="1016" customWidth="1"/>
    <col min="6240" max="6240" width="8.85546875" style="1016" customWidth="1"/>
    <col min="6241" max="6241" width="10.7109375" style="1016" customWidth="1"/>
    <col min="6242" max="6455" width="9.140625" style="1016"/>
    <col min="6456" max="6456" width="8.5703125" style="1016" customWidth="1"/>
    <col min="6457" max="6457" width="5.28515625" style="1016" customWidth="1"/>
    <col min="6458" max="6458" width="7.28515625" style="1016" customWidth="1"/>
    <col min="6459" max="6459" width="6.7109375" style="1016" customWidth="1"/>
    <col min="6460" max="6460" width="7.7109375" style="1016" customWidth="1"/>
    <col min="6461" max="6461" width="7.28515625" style="1016" customWidth="1"/>
    <col min="6462" max="6462" width="6.7109375" style="1016" customWidth="1"/>
    <col min="6463" max="6463" width="7.7109375" style="1016" customWidth="1"/>
    <col min="6464" max="6464" width="7.28515625" style="1016" customWidth="1"/>
    <col min="6465" max="6465" width="6.7109375" style="1016" customWidth="1"/>
    <col min="6466" max="6466" width="7.7109375" style="1016" customWidth="1"/>
    <col min="6467" max="6467" width="7.28515625" style="1016" customWidth="1"/>
    <col min="6468" max="6468" width="6.7109375" style="1016" customWidth="1"/>
    <col min="6469" max="6469" width="7.7109375" style="1016" customWidth="1"/>
    <col min="6470" max="6470" width="7.28515625" style="1016" customWidth="1"/>
    <col min="6471" max="6471" width="6.7109375" style="1016" customWidth="1"/>
    <col min="6472" max="6472" width="7.7109375" style="1016" customWidth="1"/>
    <col min="6473" max="6473" width="7.28515625" style="1016" customWidth="1"/>
    <col min="6474" max="6474" width="6.7109375" style="1016" customWidth="1"/>
    <col min="6475" max="6475" width="7.7109375" style="1016" customWidth="1"/>
    <col min="6476" max="6476" width="7.28515625" style="1016" customWidth="1"/>
    <col min="6477" max="6477" width="6.7109375" style="1016" customWidth="1"/>
    <col min="6478" max="6478" width="7.7109375" style="1016" customWidth="1"/>
    <col min="6479" max="6479" width="7.28515625" style="1016" customWidth="1"/>
    <col min="6480" max="6480" width="6.7109375" style="1016" customWidth="1"/>
    <col min="6481" max="6481" width="7.7109375" style="1016" customWidth="1"/>
    <col min="6482" max="6482" width="7.28515625" style="1016" customWidth="1"/>
    <col min="6483" max="6483" width="6.7109375" style="1016" customWidth="1"/>
    <col min="6484" max="6484" width="7.7109375" style="1016" customWidth="1"/>
    <col min="6485" max="6485" width="7.28515625" style="1016" customWidth="1"/>
    <col min="6486" max="6486" width="6.7109375" style="1016" customWidth="1"/>
    <col min="6487" max="6487" width="7.7109375" style="1016" customWidth="1"/>
    <col min="6488" max="6488" width="7.28515625" style="1016" customWidth="1"/>
    <col min="6489" max="6489" width="6.7109375" style="1016" customWidth="1"/>
    <col min="6490" max="6490" width="7.7109375" style="1016" customWidth="1"/>
    <col min="6491" max="6491" width="7.28515625" style="1016" customWidth="1"/>
    <col min="6492" max="6492" width="6.7109375" style="1016" customWidth="1"/>
    <col min="6493" max="6493" width="7.7109375" style="1016" customWidth="1"/>
    <col min="6494" max="6494" width="7.28515625" style="1016" customWidth="1"/>
    <col min="6495" max="6495" width="7.7109375" style="1016" customWidth="1"/>
    <col min="6496" max="6496" width="8.85546875" style="1016" customWidth="1"/>
    <col min="6497" max="6497" width="10.7109375" style="1016" customWidth="1"/>
    <col min="6498" max="6711" width="9.140625" style="1016"/>
    <col min="6712" max="6712" width="8.5703125" style="1016" customWidth="1"/>
    <col min="6713" max="6713" width="5.28515625" style="1016" customWidth="1"/>
    <col min="6714" max="6714" width="7.28515625" style="1016" customWidth="1"/>
    <col min="6715" max="6715" width="6.7109375" style="1016" customWidth="1"/>
    <col min="6716" max="6716" width="7.7109375" style="1016" customWidth="1"/>
    <col min="6717" max="6717" width="7.28515625" style="1016" customWidth="1"/>
    <col min="6718" max="6718" width="6.7109375" style="1016" customWidth="1"/>
    <col min="6719" max="6719" width="7.7109375" style="1016" customWidth="1"/>
    <col min="6720" max="6720" width="7.28515625" style="1016" customWidth="1"/>
    <col min="6721" max="6721" width="6.7109375" style="1016" customWidth="1"/>
    <col min="6722" max="6722" width="7.7109375" style="1016" customWidth="1"/>
    <col min="6723" max="6723" width="7.28515625" style="1016" customWidth="1"/>
    <col min="6724" max="6724" width="6.7109375" style="1016" customWidth="1"/>
    <col min="6725" max="6725" width="7.7109375" style="1016" customWidth="1"/>
    <col min="6726" max="6726" width="7.28515625" style="1016" customWidth="1"/>
    <col min="6727" max="6727" width="6.7109375" style="1016" customWidth="1"/>
    <col min="6728" max="6728" width="7.7109375" style="1016" customWidth="1"/>
    <col min="6729" max="6729" width="7.28515625" style="1016" customWidth="1"/>
    <col min="6730" max="6730" width="6.7109375" style="1016" customWidth="1"/>
    <col min="6731" max="6731" width="7.7109375" style="1016" customWidth="1"/>
    <col min="6732" max="6732" width="7.28515625" style="1016" customWidth="1"/>
    <col min="6733" max="6733" width="6.7109375" style="1016" customWidth="1"/>
    <col min="6734" max="6734" width="7.7109375" style="1016" customWidth="1"/>
    <col min="6735" max="6735" width="7.28515625" style="1016" customWidth="1"/>
    <col min="6736" max="6736" width="6.7109375" style="1016" customWidth="1"/>
    <col min="6737" max="6737" width="7.7109375" style="1016" customWidth="1"/>
    <col min="6738" max="6738" width="7.28515625" style="1016" customWidth="1"/>
    <col min="6739" max="6739" width="6.7109375" style="1016" customWidth="1"/>
    <col min="6740" max="6740" width="7.7109375" style="1016" customWidth="1"/>
    <col min="6741" max="6741" width="7.28515625" style="1016" customWidth="1"/>
    <col min="6742" max="6742" width="6.7109375" style="1016" customWidth="1"/>
    <col min="6743" max="6743" width="7.7109375" style="1016" customWidth="1"/>
    <col min="6744" max="6744" width="7.28515625" style="1016" customWidth="1"/>
    <col min="6745" max="6745" width="6.7109375" style="1016" customWidth="1"/>
    <col min="6746" max="6746" width="7.7109375" style="1016" customWidth="1"/>
    <col min="6747" max="6747" width="7.28515625" style="1016" customWidth="1"/>
    <col min="6748" max="6748" width="6.7109375" style="1016" customWidth="1"/>
    <col min="6749" max="6749" width="7.7109375" style="1016" customWidth="1"/>
    <col min="6750" max="6750" width="7.28515625" style="1016" customWidth="1"/>
    <col min="6751" max="6751" width="7.7109375" style="1016" customWidth="1"/>
    <col min="6752" max="6752" width="8.85546875" style="1016" customWidth="1"/>
    <col min="6753" max="6753" width="10.7109375" style="1016" customWidth="1"/>
    <col min="6754" max="6967" width="9.140625" style="1016"/>
    <col min="6968" max="6968" width="8.5703125" style="1016" customWidth="1"/>
    <col min="6969" max="6969" width="5.28515625" style="1016" customWidth="1"/>
    <col min="6970" max="6970" width="7.28515625" style="1016" customWidth="1"/>
    <col min="6971" max="6971" width="6.7109375" style="1016" customWidth="1"/>
    <col min="6972" max="6972" width="7.7109375" style="1016" customWidth="1"/>
    <col min="6973" max="6973" width="7.28515625" style="1016" customWidth="1"/>
    <col min="6974" max="6974" width="6.7109375" style="1016" customWidth="1"/>
    <col min="6975" max="6975" width="7.7109375" style="1016" customWidth="1"/>
    <col min="6976" max="6976" width="7.28515625" style="1016" customWidth="1"/>
    <col min="6977" max="6977" width="6.7109375" style="1016" customWidth="1"/>
    <col min="6978" max="6978" width="7.7109375" style="1016" customWidth="1"/>
    <col min="6979" max="6979" width="7.28515625" style="1016" customWidth="1"/>
    <col min="6980" max="6980" width="6.7109375" style="1016" customWidth="1"/>
    <col min="6981" max="6981" width="7.7109375" style="1016" customWidth="1"/>
    <col min="6982" max="6982" width="7.28515625" style="1016" customWidth="1"/>
    <col min="6983" max="6983" width="6.7109375" style="1016" customWidth="1"/>
    <col min="6984" max="6984" width="7.7109375" style="1016" customWidth="1"/>
    <col min="6985" max="6985" width="7.28515625" style="1016" customWidth="1"/>
    <col min="6986" max="6986" width="6.7109375" style="1016" customWidth="1"/>
    <col min="6987" max="6987" width="7.7109375" style="1016" customWidth="1"/>
    <col min="6988" max="6988" width="7.28515625" style="1016" customWidth="1"/>
    <col min="6989" max="6989" width="6.7109375" style="1016" customWidth="1"/>
    <col min="6990" max="6990" width="7.7109375" style="1016" customWidth="1"/>
    <col min="6991" max="6991" width="7.28515625" style="1016" customWidth="1"/>
    <col min="6992" max="6992" width="6.7109375" style="1016" customWidth="1"/>
    <col min="6993" max="6993" width="7.7109375" style="1016" customWidth="1"/>
    <col min="6994" max="6994" width="7.28515625" style="1016" customWidth="1"/>
    <col min="6995" max="6995" width="6.7109375" style="1016" customWidth="1"/>
    <col min="6996" max="6996" width="7.7109375" style="1016" customWidth="1"/>
    <col min="6997" max="6997" width="7.28515625" style="1016" customWidth="1"/>
    <col min="6998" max="6998" width="6.7109375" style="1016" customWidth="1"/>
    <col min="6999" max="6999" width="7.7109375" style="1016" customWidth="1"/>
    <col min="7000" max="7000" width="7.28515625" style="1016" customWidth="1"/>
    <col min="7001" max="7001" width="6.7109375" style="1016" customWidth="1"/>
    <col min="7002" max="7002" width="7.7109375" style="1016" customWidth="1"/>
    <col min="7003" max="7003" width="7.28515625" style="1016" customWidth="1"/>
    <col min="7004" max="7004" width="6.7109375" style="1016" customWidth="1"/>
    <col min="7005" max="7005" width="7.7109375" style="1016" customWidth="1"/>
    <col min="7006" max="7006" width="7.28515625" style="1016" customWidth="1"/>
    <col min="7007" max="7007" width="7.7109375" style="1016" customWidth="1"/>
    <col min="7008" max="7008" width="8.85546875" style="1016" customWidth="1"/>
    <col min="7009" max="7009" width="10.7109375" style="1016" customWidth="1"/>
    <col min="7010" max="7223" width="9.140625" style="1016"/>
    <col min="7224" max="7224" width="8.5703125" style="1016" customWidth="1"/>
    <col min="7225" max="7225" width="5.28515625" style="1016" customWidth="1"/>
    <col min="7226" max="7226" width="7.28515625" style="1016" customWidth="1"/>
    <col min="7227" max="7227" width="6.7109375" style="1016" customWidth="1"/>
    <col min="7228" max="7228" width="7.7109375" style="1016" customWidth="1"/>
    <col min="7229" max="7229" width="7.28515625" style="1016" customWidth="1"/>
    <col min="7230" max="7230" width="6.7109375" style="1016" customWidth="1"/>
    <col min="7231" max="7231" width="7.7109375" style="1016" customWidth="1"/>
    <col min="7232" max="7232" width="7.28515625" style="1016" customWidth="1"/>
    <col min="7233" max="7233" width="6.7109375" style="1016" customWidth="1"/>
    <col min="7234" max="7234" width="7.7109375" style="1016" customWidth="1"/>
    <col min="7235" max="7235" width="7.28515625" style="1016" customWidth="1"/>
    <col min="7236" max="7236" width="6.7109375" style="1016" customWidth="1"/>
    <col min="7237" max="7237" width="7.7109375" style="1016" customWidth="1"/>
    <col min="7238" max="7238" width="7.28515625" style="1016" customWidth="1"/>
    <col min="7239" max="7239" width="6.7109375" style="1016" customWidth="1"/>
    <col min="7240" max="7240" width="7.7109375" style="1016" customWidth="1"/>
    <col min="7241" max="7241" width="7.28515625" style="1016" customWidth="1"/>
    <col min="7242" max="7242" width="6.7109375" style="1016" customWidth="1"/>
    <col min="7243" max="7243" width="7.7109375" style="1016" customWidth="1"/>
    <col min="7244" max="7244" width="7.28515625" style="1016" customWidth="1"/>
    <col min="7245" max="7245" width="6.7109375" style="1016" customWidth="1"/>
    <col min="7246" max="7246" width="7.7109375" style="1016" customWidth="1"/>
    <col min="7247" max="7247" width="7.28515625" style="1016" customWidth="1"/>
    <col min="7248" max="7248" width="6.7109375" style="1016" customWidth="1"/>
    <col min="7249" max="7249" width="7.7109375" style="1016" customWidth="1"/>
    <col min="7250" max="7250" width="7.28515625" style="1016" customWidth="1"/>
    <col min="7251" max="7251" width="6.7109375" style="1016" customWidth="1"/>
    <col min="7252" max="7252" width="7.7109375" style="1016" customWidth="1"/>
    <col min="7253" max="7253" width="7.28515625" style="1016" customWidth="1"/>
    <col min="7254" max="7254" width="6.7109375" style="1016" customWidth="1"/>
    <col min="7255" max="7255" width="7.7109375" style="1016" customWidth="1"/>
    <col min="7256" max="7256" width="7.28515625" style="1016" customWidth="1"/>
    <col min="7257" max="7257" width="6.7109375" style="1016" customWidth="1"/>
    <col min="7258" max="7258" width="7.7109375" style="1016" customWidth="1"/>
    <col min="7259" max="7259" width="7.28515625" style="1016" customWidth="1"/>
    <col min="7260" max="7260" width="6.7109375" style="1016" customWidth="1"/>
    <col min="7261" max="7261" width="7.7109375" style="1016" customWidth="1"/>
    <col min="7262" max="7262" width="7.28515625" style="1016" customWidth="1"/>
    <col min="7263" max="7263" width="7.7109375" style="1016" customWidth="1"/>
    <col min="7264" max="7264" width="8.85546875" style="1016" customWidth="1"/>
    <col min="7265" max="7265" width="10.7109375" style="1016" customWidth="1"/>
    <col min="7266" max="7479" width="9.140625" style="1016"/>
    <col min="7480" max="7480" width="8.5703125" style="1016" customWidth="1"/>
    <col min="7481" max="7481" width="5.28515625" style="1016" customWidth="1"/>
    <col min="7482" max="7482" width="7.28515625" style="1016" customWidth="1"/>
    <col min="7483" max="7483" width="6.7109375" style="1016" customWidth="1"/>
    <col min="7484" max="7484" width="7.7109375" style="1016" customWidth="1"/>
    <col min="7485" max="7485" width="7.28515625" style="1016" customWidth="1"/>
    <col min="7486" max="7486" width="6.7109375" style="1016" customWidth="1"/>
    <col min="7487" max="7487" width="7.7109375" style="1016" customWidth="1"/>
    <col min="7488" max="7488" width="7.28515625" style="1016" customWidth="1"/>
    <col min="7489" max="7489" width="6.7109375" style="1016" customWidth="1"/>
    <col min="7490" max="7490" width="7.7109375" style="1016" customWidth="1"/>
    <col min="7491" max="7491" width="7.28515625" style="1016" customWidth="1"/>
    <col min="7492" max="7492" width="6.7109375" style="1016" customWidth="1"/>
    <col min="7493" max="7493" width="7.7109375" style="1016" customWidth="1"/>
    <col min="7494" max="7494" width="7.28515625" style="1016" customWidth="1"/>
    <col min="7495" max="7495" width="6.7109375" style="1016" customWidth="1"/>
    <col min="7496" max="7496" width="7.7109375" style="1016" customWidth="1"/>
    <col min="7497" max="7497" width="7.28515625" style="1016" customWidth="1"/>
    <col min="7498" max="7498" width="6.7109375" style="1016" customWidth="1"/>
    <col min="7499" max="7499" width="7.7109375" style="1016" customWidth="1"/>
    <col min="7500" max="7500" width="7.28515625" style="1016" customWidth="1"/>
    <col min="7501" max="7501" width="6.7109375" style="1016" customWidth="1"/>
    <col min="7502" max="7502" width="7.7109375" style="1016" customWidth="1"/>
    <col min="7503" max="7503" width="7.28515625" style="1016" customWidth="1"/>
    <col min="7504" max="7504" width="6.7109375" style="1016" customWidth="1"/>
    <col min="7505" max="7505" width="7.7109375" style="1016" customWidth="1"/>
    <col min="7506" max="7506" width="7.28515625" style="1016" customWidth="1"/>
    <col min="7507" max="7507" width="6.7109375" style="1016" customWidth="1"/>
    <col min="7508" max="7508" width="7.7109375" style="1016" customWidth="1"/>
    <col min="7509" max="7509" width="7.28515625" style="1016" customWidth="1"/>
    <col min="7510" max="7510" width="6.7109375" style="1016" customWidth="1"/>
    <col min="7511" max="7511" width="7.7109375" style="1016" customWidth="1"/>
    <col min="7512" max="7512" width="7.28515625" style="1016" customWidth="1"/>
    <col min="7513" max="7513" width="6.7109375" style="1016" customWidth="1"/>
    <col min="7514" max="7514" width="7.7109375" style="1016" customWidth="1"/>
    <col min="7515" max="7515" width="7.28515625" style="1016" customWidth="1"/>
    <col min="7516" max="7516" width="6.7109375" style="1016" customWidth="1"/>
    <col min="7517" max="7517" width="7.7109375" style="1016" customWidth="1"/>
    <col min="7518" max="7518" width="7.28515625" style="1016" customWidth="1"/>
    <col min="7519" max="7519" width="7.7109375" style="1016" customWidth="1"/>
    <col min="7520" max="7520" width="8.85546875" style="1016" customWidth="1"/>
    <col min="7521" max="7521" width="10.7109375" style="1016" customWidth="1"/>
    <col min="7522" max="7735" width="9.140625" style="1016"/>
    <col min="7736" max="7736" width="8.5703125" style="1016" customWidth="1"/>
    <col min="7737" max="7737" width="5.28515625" style="1016" customWidth="1"/>
    <col min="7738" max="7738" width="7.28515625" style="1016" customWidth="1"/>
    <col min="7739" max="7739" width="6.7109375" style="1016" customWidth="1"/>
    <col min="7740" max="7740" width="7.7109375" style="1016" customWidth="1"/>
    <col min="7741" max="7741" width="7.28515625" style="1016" customWidth="1"/>
    <col min="7742" max="7742" width="6.7109375" style="1016" customWidth="1"/>
    <col min="7743" max="7743" width="7.7109375" style="1016" customWidth="1"/>
    <col min="7744" max="7744" width="7.28515625" style="1016" customWidth="1"/>
    <col min="7745" max="7745" width="6.7109375" style="1016" customWidth="1"/>
    <col min="7746" max="7746" width="7.7109375" style="1016" customWidth="1"/>
    <col min="7747" max="7747" width="7.28515625" style="1016" customWidth="1"/>
    <col min="7748" max="7748" width="6.7109375" style="1016" customWidth="1"/>
    <col min="7749" max="7749" width="7.7109375" style="1016" customWidth="1"/>
    <col min="7750" max="7750" width="7.28515625" style="1016" customWidth="1"/>
    <col min="7751" max="7751" width="6.7109375" style="1016" customWidth="1"/>
    <col min="7752" max="7752" width="7.7109375" style="1016" customWidth="1"/>
    <col min="7753" max="7753" width="7.28515625" style="1016" customWidth="1"/>
    <col min="7754" max="7754" width="6.7109375" style="1016" customWidth="1"/>
    <col min="7755" max="7755" width="7.7109375" style="1016" customWidth="1"/>
    <col min="7756" max="7756" width="7.28515625" style="1016" customWidth="1"/>
    <col min="7757" max="7757" width="6.7109375" style="1016" customWidth="1"/>
    <col min="7758" max="7758" width="7.7109375" style="1016" customWidth="1"/>
    <col min="7759" max="7759" width="7.28515625" style="1016" customWidth="1"/>
    <col min="7760" max="7760" width="6.7109375" style="1016" customWidth="1"/>
    <col min="7761" max="7761" width="7.7109375" style="1016" customWidth="1"/>
    <col min="7762" max="7762" width="7.28515625" style="1016" customWidth="1"/>
    <col min="7763" max="7763" width="6.7109375" style="1016" customWidth="1"/>
    <col min="7764" max="7764" width="7.7109375" style="1016" customWidth="1"/>
    <col min="7765" max="7765" width="7.28515625" style="1016" customWidth="1"/>
    <col min="7766" max="7766" width="6.7109375" style="1016" customWidth="1"/>
    <col min="7767" max="7767" width="7.7109375" style="1016" customWidth="1"/>
    <col min="7768" max="7768" width="7.28515625" style="1016" customWidth="1"/>
    <col min="7769" max="7769" width="6.7109375" style="1016" customWidth="1"/>
    <col min="7770" max="7770" width="7.7109375" style="1016" customWidth="1"/>
    <col min="7771" max="7771" width="7.28515625" style="1016" customWidth="1"/>
    <col min="7772" max="7772" width="6.7109375" style="1016" customWidth="1"/>
    <col min="7773" max="7773" width="7.7109375" style="1016" customWidth="1"/>
    <col min="7774" max="7774" width="7.28515625" style="1016" customWidth="1"/>
    <col min="7775" max="7775" width="7.7109375" style="1016" customWidth="1"/>
    <col min="7776" max="7776" width="8.85546875" style="1016" customWidth="1"/>
    <col min="7777" max="7777" width="10.7109375" style="1016" customWidth="1"/>
    <col min="7778" max="7991" width="9.140625" style="1016"/>
    <col min="7992" max="7992" width="8.5703125" style="1016" customWidth="1"/>
    <col min="7993" max="7993" width="5.28515625" style="1016" customWidth="1"/>
    <col min="7994" max="7994" width="7.28515625" style="1016" customWidth="1"/>
    <col min="7995" max="7995" width="6.7109375" style="1016" customWidth="1"/>
    <col min="7996" max="7996" width="7.7109375" style="1016" customWidth="1"/>
    <col min="7997" max="7997" width="7.28515625" style="1016" customWidth="1"/>
    <col min="7998" max="7998" width="6.7109375" style="1016" customWidth="1"/>
    <col min="7999" max="7999" width="7.7109375" style="1016" customWidth="1"/>
    <col min="8000" max="8000" width="7.28515625" style="1016" customWidth="1"/>
    <col min="8001" max="8001" width="6.7109375" style="1016" customWidth="1"/>
    <col min="8002" max="8002" width="7.7109375" style="1016" customWidth="1"/>
    <col min="8003" max="8003" width="7.28515625" style="1016" customWidth="1"/>
    <col min="8004" max="8004" width="6.7109375" style="1016" customWidth="1"/>
    <col min="8005" max="8005" width="7.7109375" style="1016" customWidth="1"/>
    <col min="8006" max="8006" width="7.28515625" style="1016" customWidth="1"/>
    <col min="8007" max="8007" width="6.7109375" style="1016" customWidth="1"/>
    <col min="8008" max="8008" width="7.7109375" style="1016" customWidth="1"/>
    <col min="8009" max="8009" width="7.28515625" style="1016" customWidth="1"/>
    <col min="8010" max="8010" width="6.7109375" style="1016" customWidth="1"/>
    <col min="8011" max="8011" width="7.7109375" style="1016" customWidth="1"/>
    <col min="8012" max="8012" width="7.28515625" style="1016" customWidth="1"/>
    <col min="8013" max="8013" width="6.7109375" style="1016" customWidth="1"/>
    <col min="8014" max="8014" width="7.7109375" style="1016" customWidth="1"/>
    <col min="8015" max="8015" width="7.28515625" style="1016" customWidth="1"/>
    <col min="8016" max="8016" width="6.7109375" style="1016" customWidth="1"/>
    <col min="8017" max="8017" width="7.7109375" style="1016" customWidth="1"/>
    <col min="8018" max="8018" width="7.28515625" style="1016" customWidth="1"/>
    <col min="8019" max="8019" width="6.7109375" style="1016" customWidth="1"/>
    <col min="8020" max="8020" width="7.7109375" style="1016" customWidth="1"/>
    <col min="8021" max="8021" width="7.28515625" style="1016" customWidth="1"/>
    <col min="8022" max="8022" width="6.7109375" style="1016" customWidth="1"/>
    <col min="8023" max="8023" width="7.7109375" style="1016" customWidth="1"/>
    <col min="8024" max="8024" width="7.28515625" style="1016" customWidth="1"/>
    <col min="8025" max="8025" width="6.7109375" style="1016" customWidth="1"/>
    <col min="8026" max="8026" width="7.7109375" style="1016" customWidth="1"/>
    <col min="8027" max="8027" width="7.28515625" style="1016" customWidth="1"/>
    <col min="8028" max="8028" width="6.7109375" style="1016" customWidth="1"/>
    <col min="8029" max="8029" width="7.7109375" style="1016" customWidth="1"/>
    <col min="8030" max="8030" width="7.28515625" style="1016" customWidth="1"/>
    <col min="8031" max="8031" width="7.7109375" style="1016" customWidth="1"/>
    <col min="8032" max="8032" width="8.85546875" style="1016" customWidth="1"/>
    <col min="8033" max="8033" width="10.7109375" style="1016" customWidth="1"/>
    <col min="8034" max="8247" width="9.140625" style="1016"/>
    <col min="8248" max="8248" width="8.5703125" style="1016" customWidth="1"/>
    <col min="8249" max="8249" width="5.28515625" style="1016" customWidth="1"/>
    <col min="8250" max="8250" width="7.28515625" style="1016" customWidth="1"/>
    <col min="8251" max="8251" width="6.7109375" style="1016" customWidth="1"/>
    <col min="8252" max="8252" width="7.7109375" style="1016" customWidth="1"/>
    <col min="8253" max="8253" width="7.28515625" style="1016" customWidth="1"/>
    <col min="8254" max="8254" width="6.7109375" style="1016" customWidth="1"/>
    <col min="8255" max="8255" width="7.7109375" style="1016" customWidth="1"/>
    <col min="8256" max="8256" width="7.28515625" style="1016" customWidth="1"/>
    <col min="8257" max="8257" width="6.7109375" style="1016" customWidth="1"/>
    <col min="8258" max="8258" width="7.7109375" style="1016" customWidth="1"/>
    <col min="8259" max="8259" width="7.28515625" style="1016" customWidth="1"/>
    <col min="8260" max="8260" width="6.7109375" style="1016" customWidth="1"/>
    <col min="8261" max="8261" width="7.7109375" style="1016" customWidth="1"/>
    <col min="8262" max="8262" width="7.28515625" style="1016" customWidth="1"/>
    <col min="8263" max="8263" width="6.7109375" style="1016" customWidth="1"/>
    <col min="8264" max="8264" width="7.7109375" style="1016" customWidth="1"/>
    <col min="8265" max="8265" width="7.28515625" style="1016" customWidth="1"/>
    <col min="8266" max="8266" width="6.7109375" style="1016" customWidth="1"/>
    <col min="8267" max="8267" width="7.7109375" style="1016" customWidth="1"/>
    <col min="8268" max="8268" width="7.28515625" style="1016" customWidth="1"/>
    <col min="8269" max="8269" width="6.7109375" style="1016" customWidth="1"/>
    <col min="8270" max="8270" width="7.7109375" style="1016" customWidth="1"/>
    <col min="8271" max="8271" width="7.28515625" style="1016" customWidth="1"/>
    <col min="8272" max="8272" width="6.7109375" style="1016" customWidth="1"/>
    <col min="8273" max="8273" width="7.7109375" style="1016" customWidth="1"/>
    <col min="8274" max="8274" width="7.28515625" style="1016" customWidth="1"/>
    <col min="8275" max="8275" width="6.7109375" style="1016" customWidth="1"/>
    <col min="8276" max="8276" width="7.7109375" style="1016" customWidth="1"/>
    <col min="8277" max="8277" width="7.28515625" style="1016" customWidth="1"/>
    <col min="8278" max="8278" width="6.7109375" style="1016" customWidth="1"/>
    <col min="8279" max="8279" width="7.7109375" style="1016" customWidth="1"/>
    <col min="8280" max="8280" width="7.28515625" style="1016" customWidth="1"/>
    <col min="8281" max="8281" width="6.7109375" style="1016" customWidth="1"/>
    <col min="8282" max="8282" width="7.7109375" style="1016" customWidth="1"/>
    <col min="8283" max="8283" width="7.28515625" style="1016" customWidth="1"/>
    <col min="8284" max="8284" width="6.7109375" style="1016" customWidth="1"/>
    <col min="8285" max="8285" width="7.7109375" style="1016" customWidth="1"/>
    <col min="8286" max="8286" width="7.28515625" style="1016" customWidth="1"/>
    <col min="8287" max="8287" width="7.7109375" style="1016" customWidth="1"/>
    <col min="8288" max="8288" width="8.85546875" style="1016" customWidth="1"/>
    <col min="8289" max="8289" width="10.7109375" style="1016" customWidth="1"/>
    <col min="8290" max="8503" width="9.140625" style="1016"/>
    <col min="8504" max="8504" width="8.5703125" style="1016" customWidth="1"/>
    <col min="8505" max="8505" width="5.28515625" style="1016" customWidth="1"/>
    <col min="8506" max="8506" width="7.28515625" style="1016" customWidth="1"/>
    <col min="8507" max="8507" width="6.7109375" style="1016" customWidth="1"/>
    <col min="8508" max="8508" width="7.7109375" style="1016" customWidth="1"/>
    <col min="8509" max="8509" width="7.28515625" style="1016" customWidth="1"/>
    <col min="8510" max="8510" width="6.7109375" style="1016" customWidth="1"/>
    <col min="8511" max="8511" width="7.7109375" style="1016" customWidth="1"/>
    <col min="8512" max="8512" width="7.28515625" style="1016" customWidth="1"/>
    <col min="8513" max="8513" width="6.7109375" style="1016" customWidth="1"/>
    <col min="8514" max="8514" width="7.7109375" style="1016" customWidth="1"/>
    <col min="8515" max="8515" width="7.28515625" style="1016" customWidth="1"/>
    <col min="8516" max="8516" width="6.7109375" style="1016" customWidth="1"/>
    <col min="8517" max="8517" width="7.7109375" style="1016" customWidth="1"/>
    <col min="8518" max="8518" width="7.28515625" style="1016" customWidth="1"/>
    <col min="8519" max="8519" width="6.7109375" style="1016" customWidth="1"/>
    <col min="8520" max="8520" width="7.7109375" style="1016" customWidth="1"/>
    <col min="8521" max="8521" width="7.28515625" style="1016" customWidth="1"/>
    <col min="8522" max="8522" width="6.7109375" style="1016" customWidth="1"/>
    <col min="8523" max="8523" width="7.7109375" style="1016" customWidth="1"/>
    <col min="8524" max="8524" width="7.28515625" style="1016" customWidth="1"/>
    <col min="8525" max="8525" width="6.7109375" style="1016" customWidth="1"/>
    <col min="8526" max="8526" width="7.7109375" style="1016" customWidth="1"/>
    <col min="8527" max="8527" width="7.28515625" style="1016" customWidth="1"/>
    <col min="8528" max="8528" width="6.7109375" style="1016" customWidth="1"/>
    <col min="8529" max="8529" width="7.7109375" style="1016" customWidth="1"/>
    <col min="8530" max="8530" width="7.28515625" style="1016" customWidth="1"/>
    <col min="8531" max="8531" width="6.7109375" style="1016" customWidth="1"/>
    <col min="8532" max="8532" width="7.7109375" style="1016" customWidth="1"/>
    <col min="8533" max="8533" width="7.28515625" style="1016" customWidth="1"/>
    <col min="8534" max="8534" width="6.7109375" style="1016" customWidth="1"/>
    <col min="8535" max="8535" width="7.7109375" style="1016" customWidth="1"/>
    <col min="8536" max="8536" width="7.28515625" style="1016" customWidth="1"/>
    <col min="8537" max="8537" width="6.7109375" style="1016" customWidth="1"/>
    <col min="8538" max="8538" width="7.7109375" style="1016" customWidth="1"/>
    <col min="8539" max="8539" width="7.28515625" style="1016" customWidth="1"/>
    <col min="8540" max="8540" width="6.7109375" style="1016" customWidth="1"/>
    <col min="8541" max="8541" width="7.7109375" style="1016" customWidth="1"/>
    <col min="8542" max="8542" width="7.28515625" style="1016" customWidth="1"/>
    <col min="8543" max="8543" width="7.7109375" style="1016" customWidth="1"/>
    <col min="8544" max="8544" width="8.85546875" style="1016" customWidth="1"/>
    <col min="8545" max="8545" width="10.7109375" style="1016" customWidth="1"/>
    <col min="8546" max="8759" width="9.140625" style="1016"/>
    <col min="8760" max="8760" width="8.5703125" style="1016" customWidth="1"/>
    <col min="8761" max="8761" width="5.28515625" style="1016" customWidth="1"/>
    <col min="8762" max="8762" width="7.28515625" style="1016" customWidth="1"/>
    <col min="8763" max="8763" width="6.7109375" style="1016" customWidth="1"/>
    <col min="8764" max="8764" width="7.7109375" style="1016" customWidth="1"/>
    <col min="8765" max="8765" width="7.28515625" style="1016" customWidth="1"/>
    <col min="8766" max="8766" width="6.7109375" style="1016" customWidth="1"/>
    <col min="8767" max="8767" width="7.7109375" style="1016" customWidth="1"/>
    <col min="8768" max="8768" width="7.28515625" style="1016" customWidth="1"/>
    <col min="8769" max="8769" width="6.7109375" style="1016" customWidth="1"/>
    <col min="8770" max="8770" width="7.7109375" style="1016" customWidth="1"/>
    <col min="8771" max="8771" width="7.28515625" style="1016" customWidth="1"/>
    <col min="8772" max="8772" width="6.7109375" style="1016" customWidth="1"/>
    <col min="8773" max="8773" width="7.7109375" style="1016" customWidth="1"/>
    <col min="8774" max="8774" width="7.28515625" style="1016" customWidth="1"/>
    <col min="8775" max="8775" width="6.7109375" style="1016" customWidth="1"/>
    <col min="8776" max="8776" width="7.7109375" style="1016" customWidth="1"/>
    <col min="8777" max="8777" width="7.28515625" style="1016" customWidth="1"/>
    <col min="8778" max="8778" width="6.7109375" style="1016" customWidth="1"/>
    <col min="8779" max="8779" width="7.7109375" style="1016" customWidth="1"/>
    <col min="8780" max="8780" width="7.28515625" style="1016" customWidth="1"/>
    <col min="8781" max="8781" width="6.7109375" style="1016" customWidth="1"/>
    <col min="8782" max="8782" width="7.7109375" style="1016" customWidth="1"/>
    <col min="8783" max="8783" width="7.28515625" style="1016" customWidth="1"/>
    <col min="8784" max="8784" width="6.7109375" style="1016" customWidth="1"/>
    <col min="8785" max="8785" width="7.7109375" style="1016" customWidth="1"/>
    <col min="8786" max="8786" width="7.28515625" style="1016" customWidth="1"/>
    <col min="8787" max="8787" width="6.7109375" style="1016" customWidth="1"/>
    <col min="8788" max="8788" width="7.7109375" style="1016" customWidth="1"/>
    <col min="8789" max="8789" width="7.28515625" style="1016" customWidth="1"/>
    <col min="8790" max="8790" width="6.7109375" style="1016" customWidth="1"/>
    <col min="8791" max="8791" width="7.7109375" style="1016" customWidth="1"/>
    <col min="8792" max="8792" width="7.28515625" style="1016" customWidth="1"/>
    <col min="8793" max="8793" width="6.7109375" style="1016" customWidth="1"/>
    <col min="8794" max="8794" width="7.7109375" style="1016" customWidth="1"/>
    <col min="8795" max="8795" width="7.28515625" style="1016" customWidth="1"/>
    <col min="8796" max="8796" width="6.7109375" style="1016" customWidth="1"/>
    <col min="8797" max="8797" width="7.7109375" style="1016" customWidth="1"/>
    <col min="8798" max="8798" width="7.28515625" style="1016" customWidth="1"/>
    <col min="8799" max="8799" width="7.7109375" style="1016" customWidth="1"/>
    <col min="8800" max="8800" width="8.85546875" style="1016" customWidth="1"/>
    <col min="8801" max="8801" width="10.7109375" style="1016" customWidth="1"/>
    <col min="8802" max="9015" width="9.140625" style="1016"/>
    <col min="9016" max="9016" width="8.5703125" style="1016" customWidth="1"/>
    <col min="9017" max="9017" width="5.28515625" style="1016" customWidth="1"/>
    <col min="9018" max="9018" width="7.28515625" style="1016" customWidth="1"/>
    <col min="9019" max="9019" width="6.7109375" style="1016" customWidth="1"/>
    <col min="9020" max="9020" width="7.7109375" style="1016" customWidth="1"/>
    <col min="9021" max="9021" width="7.28515625" style="1016" customWidth="1"/>
    <col min="9022" max="9022" width="6.7109375" style="1016" customWidth="1"/>
    <col min="9023" max="9023" width="7.7109375" style="1016" customWidth="1"/>
    <col min="9024" max="9024" width="7.28515625" style="1016" customWidth="1"/>
    <col min="9025" max="9025" width="6.7109375" style="1016" customWidth="1"/>
    <col min="9026" max="9026" width="7.7109375" style="1016" customWidth="1"/>
    <col min="9027" max="9027" width="7.28515625" style="1016" customWidth="1"/>
    <col min="9028" max="9028" width="6.7109375" style="1016" customWidth="1"/>
    <col min="9029" max="9029" width="7.7109375" style="1016" customWidth="1"/>
    <col min="9030" max="9030" width="7.28515625" style="1016" customWidth="1"/>
    <col min="9031" max="9031" width="6.7109375" style="1016" customWidth="1"/>
    <col min="9032" max="9032" width="7.7109375" style="1016" customWidth="1"/>
    <col min="9033" max="9033" width="7.28515625" style="1016" customWidth="1"/>
    <col min="9034" max="9034" width="6.7109375" style="1016" customWidth="1"/>
    <col min="9035" max="9035" width="7.7109375" style="1016" customWidth="1"/>
    <col min="9036" max="9036" width="7.28515625" style="1016" customWidth="1"/>
    <col min="9037" max="9037" width="6.7109375" style="1016" customWidth="1"/>
    <col min="9038" max="9038" width="7.7109375" style="1016" customWidth="1"/>
    <col min="9039" max="9039" width="7.28515625" style="1016" customWidth="1"/>
    <col min="9040" max="9040" width="6.7109375" style="1016" customWidth="1"/>
    <col min="9041" max="9041" width="7.7109375" style="1016" customWidth="1"/>
    <col min="9042" max="9042" width="7.28515625" style="1016" customWidth="1"/>
    <col min="9043" max="9043" width="6.7109375" style="1016" customWidth="1"/>
    <col min="9044" max="9044" width="7.7109375" style="1016" customWidth="1"/>
    <col min="9045" max="9045" width="7.28515625" style="1016" customWidth="1"/>
    <col min="9046" max="9046" width="6.7109375" style="1016" customWidth="1"/>
    <col min="9047" max="9047" width="7.7109375" style="1016" customWidth="1"/>
    <col min="9048" max="9048" width="7.28515625" style="1016" customWidth="1"/>
    <col min="9049" max="9049" width="6.7109375" style="1016" customWidth="1"/>
    <col min="9050" max="9050" width="7.7109375" style="1016" customWidth="1"/>
    <col min="9051" max="9051" width="7.28515625" style="1016" customWidth="1"/>
    <col min="9052" max="9052" width="6.7109375" style="1016" customWidth="1"/>
    <col min="9053" max="9053" width="7.7109375" style="1016" customWidth="1"/>
    <col min="9054" max="9054" width="7.28515625" style="1016" customWidth="1"/>
    <col min="9055" max="9055" width="7.7109375" style="1016" customWidth="1"/>
    <col min="9056" max="9056" width="8.85546875" style="1016" customWidth="1"/>
    <col min="9057" max="9057" width="10.7109375" style="1016" customWidth="1"/>
    <col min="9058" max="9271" width="9.140625" style="1016"/>
    <col min="9272" max="9272" width="8.5703125" style="1016" customWidth="1"/>
    <col min="9273" max="9273" width="5.28515625" style="1016" customWidth="1"/>
    <col min="9274" max="9274" width="7.28515625" style="1016" customWidth="1"/>
    <col min="9275" max="9275" width="6.7109375" style="1016" customWidth="1"/>
    <col min="9276" max="9276" width="7.7109375" style="1016" customWidth="1"/>
    <col min="9277" max="9277" width="7.28515625" style="1016" customWidth="1"/>
    <col min="9278" max="9278" width="6.7109375" style="1016" customWidth="1"/>
    <col min="9279" max="9279" width="7.7109375" style="1016" customWidth="1"/>
    <col min="9280" max="9280" width="7.28515625" style="1016" customWidth="1"/>
    <col min="9281" max="9281" width="6.7109375" style="1016" customWidth="1"/>
    <col min="9282" max="9282" width="7.7109375" style="1016" customWidth="1"/>
    <col min="9283" max="9283" width="7.28515625" style="1016" customWidth="1"/>
    <col min="9284" max="9284" width="6.7109375" style="1016" customWidth="1"/>
    <col min="9285" max="9285" width="7.7109375" style="1016" customWidth="1"/>
    <col min="9286" max="9286" width="7.28515625" style="1016" customWidth="1"/>
    <col min="9287" max="9287" width="6.7109375" style="1016" customWidth="1"/>
    <col min="9288" max="9288" width="7.7109375" style="1016" customWidth="1"/>
    <col min="9289" max="9289" width="7.28515625" style="1016" customWidth="1"/>
    <col min="9290" max="9290" width="6.7109375" style="1016" customWidth="1"/>
    <col min="9291" max="9291" width="7.7109375" style="1016" customWidth="1"/>
    <col min="9292" max="9292" width="7.28515625" style="1016" customWidth="1"/>
    <col min="9293" max="9293" width="6.7109375" style="1016" customWidth="1"/>
    <col min="9294" max="9294" width="7.7109375" style="1016" customWidth="1"/>
    <col min="9295" max="9295" width="7.28515625" style="1016" customWidth="1"/>
    <col min="9296" max="9296" width="6.7109375" style="1016" customWidth="1"/>
    <col min="9297" max="9297" width="7.7109375" style="1016" customWidth="1"/>
    <col min="9298" max="9298" width="7.28515625" style="1016" customWidth="1"/>
    <col min="9299" max="9299" width="6.7109375" style="1016" customWidth="1"/>
    <col min="9300" max="9300" width="7.7109375" style="1016" customWidth="1"/>
    <col min="9301" max="9301" width="7.28515625" style="1016" customWidth="1"/>
    <col min="9302" max="9302" width="6.7109375" style="1016" customWidth="1"/>
    <col min="9303" max="9303" width="7.7109375" style="1016" customWidth="1"/>
    <col min="9304" max="9304" width="7.28515625" style="1016" customWidth="1"/>
    <col min="9305" max="9305" width="6.7109375" style="1016" customWidth="1"/>
    <col min="9306" max="9306" width="7.7109375" style="1016" customWidth="1"/>
    <col min="9307" max="9307" width="7.28515625" style="1016" customWidth="1"/>
    <col min="9308" max="9308" width="6.7109375" style="1016" customWidth="1"/>
    <col min="9309" max="9309" width="7.7109375" style="1016" customWidth="1"/>
    <col min="9310" max="9310" width="7.28515625" style="1016" customWidth="1"/>
    <col min="9311" max="9311" width="7.7109375" style="1016" customWidth="1"/>
    <col min="9312" max="9312" width="8.85546875" style="1016" customWidth="1"/>
    <col min="9313" max="9313" width="10.7109375" style="1016" customWidth="1"/>
    <col min="9314" max="9527" width="9.140625" style="1016"/>
    <col min="9528" max="9528" width="8.5703125" style="1016" customWidth="1"/>
    <col min="9529" max="9529" width="5.28515625" style="1016" customWidth="1"/>
    <col min="9530" max="9530" width="7.28515625" style="1016" customWidth="1"/>
    <col min="9531" max="9531" width="6.7109375" style="1016" customWidth="1"/>
    <col min="9532" max="9532" width="7.7109375" style="1016" customWidth="1"/>
    <col min="9533" max="9533" width="7.28515625" style="1016" customWidth="1"/>
    <col min="9534" max="9534" width="6.7109375" style="1016" customWidth="1"/>
    <col min="9535" max="9535" width="7.7109375" style="1016" customWidth="1"/>
    <col min="9536" max="9536" width="7.28515625" style="1016" customWidth="1"/>
    <col min="9537" max="9537" width="6.7109375" style="1016" customWidth="1"/>
    <col min="9538" max="9538" width="7.7109375" style="1016" customWidth="1"/>
    <col min="9539" max="9539" width="7.28515625" style="1016" customWidth="1"/>
    <col min="9540" max="9540" width="6.7109375" style="1016" customWidth="1"/>
    <col min="9541" max="9541" width="7.7109375" style="1016" customWidth="1"/>
    <col min="9542" max="9542" width="7.28515625" style="1016" customWidth="1"/>
    <col min="9543" max="9543" width="6.7109375" style="1016" customWidth="1"/>
    <col min="9544" max="9544" width="7.7109375" style="1016" customWidth="1"/>
    <col min="9545" max="9545" width="7.28515625" style="1016" customWidth="1"/>
    <col min="9546" max="9546" width="6.7109375" style="1016" customWidth="1"/>
    <col min="9547" max="9547" width="7.7109375" style="1016" customWidth="1"/>
    <col min="9548" max="9548" width="7.28515625" style="1016" customWidth="1"/>
    <col min="9549" max="9549" width="6.7109375" style="1016" customWidth="1"/>
    <col min="9550" max="9550" width="7.7109375" style="1016" customWidth="1"/>
    <col min="9551" max="9551" width="7.28515625" style="1016" customWidth="1"/>
    <col min="9552" max="9552" width="6.7109375" style="1016" customWidth="1"/>
    <col min="9553" max="9553" width="7.7109375" style="1016" customWidth="1"/>
    <col min="9554" max="9554" width="7.28515625" style="1016" customWidth="1"/>
    <col min="9555" max="9555" width="6.7109375" style="1016" customWidth="1"/>
    <col min="9556" max="9556" width="7.7109375" style="1016" customWidth="1"/>
    <col min="9557" max="9557" width="7.28515625" style="1016" customWidth="1"/>
    <col min="9558" max="9558" width="6.7109375" style="1016" customWidth="1"/>
    <col min="9559" max="9559" width="7.7109375" style="1016" customWidth="1"/>
    <col min="9560" max="9560" width="7.28515625" style="1016" customWidth="1"/>
    <col min="9561" max="9561" width="6.7109375" style="1016" customWidth="1"/>
    <col min="9562" max="9562" width="7.7109375" style="1016" customWidth="1"/>
    <col min="9563" max="9563" width="7.28515625" style="1016" customWidth="1"/>
    <col min="9564" max="9564" width="6.7109375" style="1016" customWidth="1"/>
    <col min="9565" max="9565" width="7.7109375" style="1016" customWidth="1"/>
    <col min="9566" max="9566" width="7.28515625" style="1016" customWidth="1"/>
    <col min="9567" max="9567" width="7.7109375" style="1016" customWidth="1"/>
    <col min="9568" max="9568" width="8.85546875" style="1016" customWidth="1"/>
    <col min="9569" max="9569" width="10.7109375" style="1016" customWidth="1"/>
    <col min="9570" max="9783" width="9.140625" style="1016"/>
    <col min="9784" max="9784" width="8.5703125" style="1016" customWidth="1"/>
    <col min="9785" max="9785" width="5.28515625" style="1016" customWidth="1"/>
    <col min="9786" max="9786" width="7.28515625" style="1016" customWidth="1"/>
    <col min="9787" max="9787" width="6.7109375" style="1016" customWidth="1"/>
    <col min="9788" max="9788" width="7.7109375" style="1016" customWidth="1"/>
    <col min="9789" max="9789" width="7.28515625" style="1016" customWidth="1"/>
    <col min="9790" max="9790" width="6.7109375" style="1016" customWidth="1"/>
    <col min="9791" max="9791" width="7.7109375" style="1016" customWidth="1"/>
    <col min="9792" max="9792" width="7.28515625" style="1016" customWidth="1"/>
    <col min="9793" max="9793" width="6.7109375" style="1016" customWidth="1"/>
    <col min="9794" max="9794" width="7.7109375" style="1016" customWidth="1"/>
    <col min="9795" max="9795" width="7.28515625" style="1016" customWidth="1"/>
    <col min="9796" max="9796" width="6.7109375" style="1016" customWidth="1"/>
    <col min="9797" max="9797" width="7.7109375" style="1016" customWidth="1"/>
    <col min="9798" max="9798" width="7.28515625" style="1016" customWidth="1"/>
    <col min="9799" max="9799" width="6.7109375" style="1016" customWidth="1"/>
    <col min="9800" max="9800" width="7.7109375" style="1016" customWidth="1"/>
    <col min="9801" max="9801" width="7.28515625" style="1016" customWidth="1"/>
    <col min="9802" max="9802" width="6.7109375" style="1016" customWidth="1"/>
    <col min="9803" max="9803" width="7.7109375" style="1016" customWidth="1"/>
    <col min="9804" max="9804" width="7.28515625" style="1016" customWidth="1"/>
    <col min="9805" max="9805" width="6.7109375" style="1016" customWidth="1"/>
    <col min="9806" max="9806" width="7.7109375" style="1016" customWidth="1"/>
    <col min="9807" max="9807" width="7.28515625" style="1016" customWidth="1"/>
    <col min="9808" max="9808" width="6.7109375" style="1016" customWidth="1"/>
    <col min="9809" max="9809" width="7.7109375" style="1016" customWidth="1"/>
    <col min="9810" max="9810" width="7.28515625" style="1016" customWidth="1"/>
    <col min="9811" max="9811" width="6.7109375" style="1016" customWidth="1"/>
    <col min="9812" max="9812" width="7.7109375" style="1016" customWidth="1"/>
    <col min="9813" max="9813" width="7.28515625" style="1016" customWidth="1"/>
    <col min="9814" max="9814" width="6.7109375" style="1016" customWidth="1"/>
    <col min="9815" max="9815" width="7.7109375" style="1016" customWidth="1"/>
    <col min="9816" max="9816" width="7.28515625" style="1016" customWidth="1"/>
    <col min="9817" max="9817" width="6.7109375" style="1016" customWidth="1"/>
    <col min="9818" max="9818" width="7.7109375" style="1016" customWidth="1"/>
    <col min="9819" max="9819" width="7.28515625" style="1016" customWidth="1"/>
    <col min="9820" max="9820" width="6.7109375" style="1016" customWidth="1"/>
    <col min="9821" max="9821" width="7.7109375" style="1016" customWidth="1"/>
    <col min="9822" max="9822" width="7.28515625" style="1016" customWidth="1"/>
    <col min="9823" max="9823" width="7.7109375" style="1016" customWidth="1"/>
    <col min="9824" max="9824" width="8.85546875" style="1016" customWidth="1"/>
    <col min="9825" max="9825" width="10.7109375" style="1016" customWidth="1"/>
    <col min="9826" max="10039" width="9.140625" style="1016"/>
    <col min="10040" max="10040" width="8.5703125" style="1016" customWidth="1"/>
    <col min="10041" max="10041" width="5.28515625" style="1016" customWidth="1"/>
    <col min="10042" max="10042" width="7.28515625" style="1016" customWidth="1"/>
    <col min="10043" max="10043" width="6.7109375" style="1016" customWidth="1"/>
    <col min="10044" max="10044" width="7.7109375" style="1016" customWidth="1"/>
    <col min="10045" max="10045" width="7.28515625" style="1016" customWidth="1"/>
    <col min="10046" max="10046" width="6.7109375" style="1016" customWidth="1"/>
    <col min="10047" max="10047" width="7.7109375" style="1016" customWidth="1"/>
    <col min="10048" max="10048" width="7.28515625" style="1016" customWidth="1"/>
    <col min="10049" max="10049" width="6.7109375" style="1016" customWidth="1"/>
    <col min="10050" max="10050" width="7.7109375" style="1016" customWidth="1"/>
    <col min="10051" max="10051" width="7.28515625" style="1016" customWidth="1"/>
    <col min="10052" max="10052" width="6.7109375" style="1016" customWidth="1"/>
    <col min="10053" max="10053" width="7.7109375" style="1016" customWidth="1"/>
    <col min="10054" max="10054" width="7.28515625" style="1016" customWidth="1"/>
    <col min="10055" max="10055" width="6.7109375" style="1016" customWidth="1"/>
    <col min="10056" max="10056" width="7.7109375" style="1016" customWidth="1"/>
    <col min="10057" max="10057" width="7.28515625" style="1016" customWidth="1"/>
    <col min="10058" max="10058" width="6.7109375" style="1016" customWidth="1"/>
    <col min="10059" max="10059" width="7.7109375" style="1016" customWidth="1"/>
    <col min="10060" max="10060" width="7.28515625" style="1016" customWidth="1"/>
    <col min="10061" max="10061" width="6.7109375" style="1016" customWidth="1"/>
    <col min="10062" max="10062" width="7.7109375" style="1016" customWidth="1"/>
    <col min="10063" max="10063" width="7.28515625" style="1016" customWidth="1"/>
    <col min="10064" max="10064" width="6.7109375" style="1016" customWidth="1"/>
    <col min="10065" max="10065" width="7.7109375" style="1016" customWidth="1"/>
    <col min="10066" max="10066" width="7.28515625" style="1016" customWidth="1"/>
    <col min="10067" max="10067" width="6.7109375" style="1016" customWidth="1"/>
    <col min="10068" max="10068" width="7.7109375" style="1016" customWidth="1"/>
    <col min="10069" max="10069" width="7.28515625" style="1016" customWidth="1"/>
    <col min="10070" max="10070" width="6.7109375" style="1016" customWidth="1"/>
    <col min="10071" max="10071" width="7.7109375" style="1016" customWidth="1"/>
    <col min="10072" max="10072" width="7.28515625" style="1016" customWidth="1"/>
    <col min="10073" max="10073" width="6.7109375" style="1016" customWidth="1"/>
    <col min="10074" max="10074" width="7.7109375" style="1016" customWidth="1"/>
    <col min="10075" max="10075" width="7.28515625" style="1016" customWidth="1"/>
    <col min="10076" max="10076" width="6.7109375" style="1016" customWidth="1"/>
    <col min="10077" max="10077" width="7.7109375" style="1016" customWidth="1"/>
    <col min="10078" max="10078" width="7.28515625" style="1016" customWidth="1"/>
    <col min="10079" max="10079" width="7.7109375" style="1016" customWidth="1"/>
    <col min="10080" max="10080" width="8.85546875" style="1016" customWidth="1"/>
    <col min="10081" max="10081" width="10.7109375" style="1016" customWidth="1"/>
    <col min="10082" max="10295" width="9.140625" style="1016"/>
    <col min="10296" max="10296" width="8.5703125" style="1016" customWidth="1"/>
    <col min="10297" max="10297" width="5.28515625" style="1016" customWidth="1"/>
    <col min="10298" max="10298" width="7.28515625" style="1016" customWidth="1"/>
    <col min="10299" max="10299" width="6.7109375" style="1016" customWidth="1"/>
    <col min="10300" max="10300" width="7.7109375" style="1016" customWidth="1"/>
    <col min="10301" max="10301" width="7.28515625" style="1016" customWidth="1"/>
    <col min="10302" max="10302" width="6.7109375" style="1016" customWidth="1"/>
    <col min="10303" max="10303" width="7.7109375" style="1016" customWidth="1"/>
    <col min="10304" max="10304" width="7.28515625" style="1016" customWidth="1"/>
    <col min="10305" max="10305" width="6.7109375" style="1016" customWidth="1"/>
    <col min="10306" max="10306" width="7.7109375" style="1016" customWidth="1"/>
    <col min="10307" max="10307" width="7.28515625" style="1016" customWidth="1"/>
    <col min="10308" max="10308" width="6.7109375" style="1016" customWidth="1"/>
    <col min="10309" max="10309" width="7.7109375" style="1016" customWidth="1"/>
    <col min="10310" max="10310" width="7.28515625" style="1016" customWidth="1"/>
    <col min="10311" max="10311" width="6.7109375" style="1016" customWidth="1"/>
    <col min="10312" max="10312" width="7.7109375" style="1016" customWidth="1"/>
    <col min="10313" max="10313" width="7.28515625" style="1016" customWidth="1"/>
    <col min="10314" max="10314" width="6.7109375" style="1016" customWidth="1"/>
    <col min="10315" max="10315" width="7.7109375" style="1016" customWidth="1"/>
    <col min="10316" max="10316" width="7.28515625" style="1016" customWidth="1"/>
    <col min="10317" max="10317" width="6.7109375" style="1016" customWidth="1"/>
    <col min="10318" max="10318" width="7.7109375" style="1016" customWidth="1"/>
    <col min="10319" max="10319" width="7.28515625" style="1016" customWidth="1"/>
    <col min="10320" max="10320" width="6.7109375" style="1016" customWidth="1"/>
    <col min="10321" max="10321" width="7.7109375" style="1016" customWidth="1"/>
    <col min="10322" max="10322" width="7.28515625" style="1016" customWidth="1"/>
    <col min="10323" max="10323" width="6.7109375" style="1016" customWidth="1"/>
    <col min="10324" max="10324" width="7.7109375" style="1016" customWidth="1"/>
    <col min="10325" max="10325" width="7.28515625" style="1016" customWidth="1"/>
    <col min="10326" max="10326" width="6.7109375" style="1016" customWidth="1"/>
    <col min="10327" max="10327" width="7.7109375" style="1016" customWidth="1"/>
    <col min="10328" max="10328" width="7.28515625" style="1016" customWidth="1"/>
    <col min="10329" max="10329" width="6.7109375" style="1016" customWidth="1"/>
    <col min="10330" max="10330" width="7.7109375" style="1016" customWidth="1"/>
    <col min="10331" max="10331" width="7.28515625" style="1016" customWidth="1"/>
    <col min="10332" max="10332" width="6.7109375" style="1016" customWidth="1"/>
    <col min="10333" max="10333" width="7.7109375" style="1016" customWidth="1"/>
    <col min="10334" max="10334" width="7.28515625" style="1016" customWidth="1"/>
    <col min="10335" max="10335" width="7.7109375" style="1016" customWidth="1"/>
    <col min="10336" max="10336" width="8.85546875" style="1016" customWidth="1"/>
    <col min="10337" max="10337" width="10.7109375" style="1016" customWidth="1"/>
    <col min="10338" max="10551" width="9.140625" style="1016"/>
    <col min="10552" max="10552" width="8.5703125" style="1016" customWidth="1"/>
    <col min="10553" max="10553" width="5.28515625" style="1016" customWidth="1"/>
    <col min="10554" max="10554" width="7.28515625" style="1016" customWidth="1"/>
    <col min="10555" max="10555" width="6.7109375" style="1016" customWidth="1"/>
    <col min="10556" max="10556" width="7.7109375" style="1016" customWidth="1"/>
    <col min="10557" max="10557" width="7.28515625" style="1016" customWidth="1"/>
    <col min="10558" max="10558" width="6.7109375" style="1016" customWidth="1"/>
    <col min="10559" max="10559" width="7.7109375" style="1016" customWidth="1"/>
    <col min="10560" max="10560" width="7.28515625" style="1016" customWidth="1"/>
    <col min="10561" max="10561" width="6.7109375" style="1016" customWidth="1"/>
    <col min="10562" max="10562" width="7.7109375" style="1016" customWidth="1"/>
    <col min="10563" max="10563" width="7.28515625" style="1016" customWidth="1"/>
    <col min="10564" max="10564" width="6.7109375" style="1016" customWidth="1"/>
    <col min="10565" max="10565" width="7.7109375" style="1016" customWidth="1"/>
    <col min="10566" max="10566" width="7.28515625" style="1016" customWidth="1"/>
    <col min="10567" max="10567" width="6.7109375" style="1016" customWidth="1"/>
    <col min="10568" max="10568" width="7.7109375" style="1016" customWidth="1"/>
    <col min="10569" max="10569" width="7.28515625" style="1016" customWidth="1"/>
    <col min="10570" max="10570" width="6.7109375" style="1016" customWidth="1"/>
    <col min="10571" max="10571" width="7.7109375" style="1016" customWidth="1"/>
    <col min="10572" max="10572" width="7.28515625" style="1016" customWidth="1"/>
    <col min="10573" max="10573" width="6.7109375" style="1016" customWidth="1"/>
    <col min="10574" max="10574" width="7.7109375" style="1016" customWidth="1"/>
    <col min="10575" max="10575" width="7.28515625" style="1016" customWidth="1"/>
    <col min="10576" max="10576" width="6.7109375" style="1016" customWidth="1"/>
    <col min="10577" max="10577" width="7.7109375" style="1016" customWidth="1"/>
    <col min="10578" max="10578" width="7.28515625" style="1016" customWidth="1"/>
    <col min="10579" max="10579" width="6.7109375" style="1016" customWidth="1"/>
    <col min="10580" max="10580" width="7.7109375" style="1016" customWidth="1"/>
    <col min="10581" max="10581" width="7.28515625" style="1016" customWidth="1"/>
    <col min="10582" max="10582" width="6.7109375" style="1016" customWidth="1"/>
    <col min="10583" max="10583" width="7.7109375" style="1016" customWidth="1"/>
    <col min="10584" max="10584" width="7.28515625" style="1016" customWidth="1"/>
    <col min="10585" max="10585" width="6.7109375" style="1016" customWidth="1"/>
    <col min="10586" max="10586" width="7.7109375" style="1016" customWidth="1"/>
    <col min="10587" max="10587" width="7.28515625" style="1016" customWidth="1"/>
    <col min="10588" max="10588" width="6.7109375" style="1016" customWidth="1"/>
    <col min="10589" max="10589" width="7.7109375" style="1016" customWidth="1"/>
    <col min="10590" max="10590" width="7.28515625" style="1016" customWidth="1"/>
    <col min="10591" max="10591" width="7.7109375" style="1016" customWidth="1"/>
    <col min="10592" max="10592" width="8.85546875" style="1016" customWidth="1"/>
    <col min="10593" max="10593" width="10.7109375" style="1016" customWidth="1"/>
    <col min="10594" max="10807" width="9.140625" style="1016"/>
    <col min="10808" max="10808" width="8.5703125" style="1016" customWidth="1"/>
    <col min="10809" max="10809" width="5.28515625" style="1016" customWidth="1"/>
    <col min="10810" max="10810" width="7.28515625" style="1016" customWidth="1"/>
    <col min="10811" max="10811" width="6.7109375" style="1016" customWidth="1"/>
    <col min="10812" max="10812" width="7.7109375" style="1016" customWidth="1"/>
    <col min="10813" max="10813" width="7.28515625" style="1016" customWidth="1"/>
    <col min="10814" max="10814" width="6.7109375" style="1016" customWidth="1"/>
    <col min="10815" max="10815" width="7.7109375" style="1016" customWidth="1"/>
    <col min="10816" max="10816" width="7.28515625" style="1016" customWidth="1"/>
    <col min="10817" max="10817" width="6.7109375" style="1016" customWidth="1"/>
    <col min="10818" max="10818" width="7.7109375" style="1016" customWidth="1"/>
    <col min="10819" max="10819" width="7.28515625" style="1016" customWidth="1"/>
    <col min="10820" max="10820" width="6.7109375" style="1016" customWidth="1"/>
    <col min="10821" max="10821" width="7.7109375" style="1016" customWidth="1"/>
    <col min="10822" max="10822" width="7.28515625" style="1016" customWidth="1"/>
    <col min="10823" max="10823" width="6.7109375" style="1016" customWidth="1"/>
    <col min="10824" max="10824" width="7.7109375" style="1016" customWidth="1"/>
    <col min="10825" max="10825" width="7.28515625" style="1016" customWidth="1"/>
    <col min="10826" max="10826" width="6.7109375" style="1016" customWidth="1"/>
    <col min="10827" max="10827" width="7.7109375" style="1016" customWidth="1"/>
    <col min="10828" max="10828" width="7.28515625" style="1016" customWidth="1"/>
    <col min="10829" max="10829" width="6.7109375" style="1016" customWidth="1"/>
    <col min="10830" max="10830" width="7.7109375" style="1016" customWidth="1"/>
    <col min="10831" max="10831" width="7.28515625" style="1016" customWidth="1"/>
    <col min="10832" max="10832" width="6.7109375" style="1016" customWidth="1"/>
    <col min="10833" max="10833" width="7.7109375" style="1016" customWidth="1"/>
    <col min="10834" max="10834" width="7.28515625" style="1016" customWidth="1"/>
    <col min="10835" max="10835" width="6.7109375" style="1016" customWidth="1"/>
    <col min="10836" max="10836" width="7.7109375" style="1016" customWidth="1"/>
    <col min="10837" max="10837" width="7.28515625" style="1016" customWidth="1"/>
    <col min="10838" max="10838" width="6.7109375" style="1016" customWidth="1"/>
    <col min="10839" max="10839" width="7.7109375" style="1016" customWidth="1"/>
    <col min="10840" max="10840" width="7.28515625" style="1016" customWidth="1"/>
    <col min="10841" max="10841" width="6.7109375" style="1016" customWidth="1"/>
    <col min="10842" max="10842" width="7.7109375" style="1016" customWidth="1"/>
    <col min="10843" max="10843" width="7.28515625" style="1016" customWidth="1"/>
    <col min="10844" max="10844" width="6.7109375" style="1016" customWidth="1"/>
    <col min="10845" max="10845" width="7.7109375" style="1016" customWidth="1"/>
    <col min="10846" max="10846" width="7.28515625" style="1016" customWidth="1"/>
    <col min="10847" max="10847" width="7.7109375" style="1016" customWidth="1"/>
    <col min="10848" max="10848" width="8.85546875" style="1016" customWidth="1"/>
    <col min="10849" max="10849" width="10.7109375" style="1016" customWidth="1"/>
    <col min="10850" max="11063" width="9.140625" style="1016"/>
    <col min="11064" max="11064" width="8.5703125" style="1016" customWidth="1"/>
    <col min="11065" max="11065" width="5.28515625" style="1016" customWidth="1"/>
    <col min="11066" max="11066" width="7.28515625" style="1016" customWidth="1"/>
    <col min="11067" max="11067" width="6.7109375" style="1016" customWidth="1"/>
    <col min="11068" max="11068" width="7.7109375" style="1016" customWidth="1"/>
    <col min="11069" max="11069" width="7.28515625" style="1016" customWidth="1"/>
    <col min="11070" max="11070" width="6.7109375" style="1016" customWidth="1"/>
    <col min="11071" max="11071" width="7.7109375" style="1016" customWidth="1"/>
    <col min="11072" max="11072" width="7.28515625" style="1016" customWidth="1"/>
    <col min="11073" max="11073" width="6.7109375" style="1016" customWidth="1"/>
    <col min="11074" max="11074" width="7.7109375" style="1016" customWidth="1"/>
    <col min="11075" max="11075" width="7.28515625" style="1016" customWidth="1"/>
    <col min="11076" max="11076" width="6.7109375" style="1016" customWidth="1"/>
    <col min="11077" max="11077" width="7.7109375" style="1016" customWidth="1"/>
    <col min="11078" max="11078" width="7.28515625" style="1016" customWidth="1"/>
    <col min="11079" max="11079" width="6.7109375" style="1016" customWidth="1"/>
    <col min="11080" max="11080" width="7.7109375" style="1016" customWidth="1"/>
    <col min="11081" max="11081" width="7.28515625" style="1016" customWidth="1"/>
    <col min="11082" max="11082" width="6.7109375" style="1016" customWidth="1"/>
    <col min="11083" max="11083" width="7.7109375" style="1016" customWidth="1"/>
    <col min="11084" max="11084" width="7.28515625" style="1016" customWidth="1"/>
    <col min="11085" max="11085" width="6.7109375" style="1016" customWidth="1"/>
    <col min="11086" max="11086" width="7.7109375" style="1016" customWidth="1"/>
    <col min="11087" max="11087" width="7.28515625" style="1016" customWidth="1"/>
    <col min="11088" max="11088" width="6.7109375" style="1016" customWidth="1"/>
    <col min="11089" max="11089" width="7.7109375" style="1016" customWidth="1"/>
    <col min="11090" max="11090" width="7.28515625" style="1016" customWidth="1"/>
    <col min="11091" max="11091" width="6.7109375" style="1016" customWidth="1"/>
    <col min="11092" max="11092" width="7.7109375" style="1016" customWidth="1"/>
    <col min="11093" max="11093" width="7.28515625" style="1016" customWidth="1"/>
    <col min="11094" max="11094" width="6.7109375" style="1016" customWidth="1"/>
    <col min="11095" max="11095" width="7.7109375" style="1016" customWidth="1"/>
    <col min="11096" max="11096" width="7.28515625" style="1016" customWidth="1"/>
    <col min="11097" max="11097" width="6.7109375" style="1016" customWidth="1"/>
    <col min="11098" max="11098" width="7.7109375" style="1016" customWidth="1"/>
    <col min="11099" max="11099" width="7.28515625" style="1016" customWidth="1"/>
    <col min="11100" max="11100" width="6.7109375" style="1016" customWidth="1"/>
    <col min="11101" max="11101" width="7.7109375" style="1016" customWidth="1"/>
    <col min="11102" max="11102" width="7.28515625" style="1016" customWidth="1"/>
    <col min="11103" max="11103" width="7.7109375" style="1016" customWidth="1"/>
    <col min="11104" max="11104" width="8.85546875" style="1016" customWidth="1"/>
    <col min="11105" max="11105" width="10.7109375" style="1016" customWidth="1"/>
    <col min="11106" max="11319" width="9.140625" style="1016"/>
    <col min="11320" max="11320" width="8.5703125" style="1016" customWidth="1"/>
    <col min="11321" max="11321" width="5.28515625" style="1016" customWidth="1"/>
    <col min="11322" max="11322" width="7.28515625" style="1016" customWidth="1"/>
    <col min="11323" max="11323" width="6.7109375" style="1016" customWidth="1"/>
    <col min="11324" max="11324" width="7.7109375" style="1016" customWidth="1"/>
    <col min="11325" max="11325" width="7.28515625" style="1016" customWidth="1"/>
    <col min="11326" max="11326" width="6.7109375" style="1016" customWidth="1"/>
    <col min="11327" max="11327" width="7.7109375" style="1016" customWidth="1"/>
    <col min="11328" max="11328" width="7.28515625" style="1016" customWidth="1"/>
    <col min="11329" max="11329" width="6.7109375" style="1016" customWidth="1"/>
    <col min="11330" max="11330" width="7.7109375" style="1016" customWidth="1"/>
    <col min="11331" max="11331" width="7.28515625" style="1016" customWidth="1"/>
    <col min="11332" max="11332" width="6.7109375" style="1016" customWidth="1"/>
    <col min="11333" max="11333" width="7.7109375" style="1016" customWidth="1"/>
    <col min="11334" max="11334" width="7.28515625" style="1016" customWidth="1"/>
    <col min="11335" max="11335" width="6.7109375" style="1016" customWidth="1"/>
    <col min="11336" max="11336" width="7.7109375" style="1016" customWidth="1"/>
    <col min="11337" max="11337" width="7.28515625" style="1016" customWidth="1"/>
    <col min="11338" max="11338" width="6.7109375" style="1016" customWidth="1"/>
    <col min="11339" max="11339" width="7.7109375" style="1016" customWidth="1"/>
    <col min="11340" max="11340" width="7.28515625" style="1016" customWidth="1"/>
    <col min="11341" max="11341" width="6.7109375" style="1016" customWidth="1"/>
    <col min="11342" max="11342" width="7.7109375" style="1016" customWidth="1"/>
    <col min="11343" max="11343" width="7.28515625" style="1016" customWidth="1"/>
    <col min="11344" max="11344" width="6.7109375" style="1016" customWidth="1"/>
    <col min="11345" max="11345" width="7.7109375" style="1016" customWidth="1"/>
    <col min="11346" max="11346" width="7.28515625" style="1016" customWidth="1"/>
    <col min="11347" max="11347" width="6.7109375" style="1016" customWidth="1"/>
    <col min="11348" max="11348" width="7.7109375" style="1016" customWidth="1"/>
    <col min="11349" max="11349" width="7.28515625" style="1016" customWidth="1"/>
    <col min="11350" max="11350" width="6.7109375" style="1016" customWidth="1"/>
    <col min="11351" max="11351" width="7.7109375" style="1016" customWidth="1"/>
    <col min="11352" max="11352" width="7.28515625" style="1016" customWidth="1"/>
    <col min="11353" max="11353" width="6.7109375" style="1016" customWidth="1"/>
    <col min="11354" max="11354" width="7.7109375" style="1016" customWidth="1"/>
    <col min="11355" max="11355" width="7.28515625" style="1016" customWidth="1"/>
    <col min="11356" max="11356" width="6.7109375" style="1016" customWidth="1"/>
    <col min="11357" max="11357" width="7.7109375" style="1016" customWidth="1"/>
    <col min="11358" max="11358" width="7.28515625" style="1016" customWidth="1"/>
    <col min="11359" max="11359" width="7.7109375" style="1016" customWidth="1"/>
    <col min="11360" max="11360" width="8.85546875" style="1016" customWidth="1"/>
    <col min="11361" max="11361" width="10.7109375" style="1016" customWidth="1"/>
    <col min="11362" max="11575" width="9.140625" style="1016"/>
    <col min="11576" max="11576" width="8.5703125" style="1016" customWidth="1"/>
    <col min="11577" max="11577" width="5.28515625" style="1016" customWidth="1"/>
    <col min="11578" max="11578" width="7.28515625" style="1016" customWidth="1"/>
    <col min="11579" max="11579" width="6.7109375" style="1016" customWidth="1"/>
    <col min="11580" max="11580" width="7.7109375" style="1016" customWidth="1"/>
    <col min="11581" max="11581" width="7.28515625" style="1016" customWidth="1"/>
    <col min="11582" max="11582" width="6.7109375" style="1016" customWidth="1"/>
    <col min="11583" max="11583" width="7.7109375" style="1016" customWidth="1"/>
    <col min="11584" max="11584" width="7.28515625" style="1016" customWidth="1"/>
    <col min="11585" max="11585" width="6.7109375" style="1016" customWidth="1"/>
    <col min="11586" max="11586" width="7.7109375" style="1016" customWidth="1"/>
    <col min="11587" max="11587" width="7.28515625" style="1016" customWidth="1"/>
    <col min="11588" max="11588" width="6.7109375" style="1016" customWidth="1"/>
    <col min="11589" max="11589" width="7.7109375" style="1016" customWidth="1"/>
    <col min="11590" max="11590" width="7.28515625" style="1016" customWidth="1"/>
    <col min="11591" max="11591" width="6.7109375" style="1016" customWidth="1"/>
    <col min="11592" max="11592" width="7.7109375" style="1016" customWidth="1"/>
    <col min="11593" max="11593" width="7.28515625" style="1016" customWidth="1"/>
    <col min="11594" max="11594" width="6.7109375" style="1016" customWidth="1"/>
    <col min="11595" max="11595" width="7.7109375" style="1016" customWidth="1"/>
    <col min="11596" max="11596" width="7.28515625" style="1016" customWidth="1"/>
    <col min="11597" max="11597" width="6.7109375" style="1016" customWidth="1"/>
    <col min="11598" max="11598" width="7.7109375" style="1016" customWidth="1"/>
    <col min="11599" max="11599" width="7.28515625" style="1016" customWidth="1"/>
    <col min="11600" max="11600" width="6.7109375" style="1016" customWidth="1"/>
    <col min="11601" max="11601" width="7.7109375" style="1016" customWidth="1"/>
    <col min="11602" max="11602" width="7.28515625" style="1016" customWidth="1"/>
    <col min="11603" max="11603" width="6.7109375" style="1016" customWidth="1"/>
    <col min="11604" max="11604" width="7.7109375" style="1016" customWidth="1"/>
    <col min="11605" max="11605" width="7.28515625" style="1016" customWidth="1"/>
    <col min="11606" max="11606" width="6.7109375" style="1016" customWidth="1"/>
    <col min="11607" max="11607" width="7.7109375" style="1016" customWidth="1"/>
    <col min="11608" max="11608" width="7.28515625" style="1016" customWidth="1"/>
    <col min="11609" max="11609" width="6.7109375" style="1016" customWidth="1"/>
    <col min="11610" max="11610" width="7.7109375" style="1016" customWidth="1"/>
    <col min="11611" max="11611" width="7.28515625" style="1016" customWidth="1"/>
    <col min="11612" max="11612" width="6.7109375" style="1016" customWidth="1"/>
    <col min="11613" max="11613" width="7.7109375" style="1016" customWidth="1"/>
    <col min="11614" max="11614" width="7.28515625" style="1016" customWidth="1"/>
    <col min="11615" max="11615" width="7.7109375" style="1016" customWidth="1"/>
    <col min="11616" max="11616" width="8.85546875" style="1016" customWidth="1"/>
    <col min="11617" max="11617" width="10.7109375" style="1016" customWidth="1"/>
    <col min="11618" max="11831" width="9.140625" style="1016"/>
    <col min="11832" max="11832" width="8.5703125" style="1016" customWidth="1"/>
    <col min="11833" max="11833" width="5.28515625" style="1016" customWidth="1"/>
    <col min="11834" max="11834" width="7.28515625" style="1016" customWidth="1"/>
    <col min="11835" max="11835" width="6.7109375" style="1016" customWidth="1"/>
    <col min="11836" max="11836" width="7.7109375" style="1016" customWidth="1"/>
    <col min="11837" max="11837" width="7.28515625" style="1016" customWidth="1"/>
    <col min="11838" max="11838" width="6.7109375" style="1016" customWidth="1"/>
    <col min="11839" max="11839" width="7.7109375" style="1016" customWidth="1"/>
    <col min="11840" max="11840" width="7.28515625" style="1016" customWidth="1"/>
    <col min="11841" max="11841" width="6.7109375" style="1016" customWidth="1"/>
    <col min="11842" max="11842" width="7.7109375" style="1016" customWidth="1"/>
    <col min="11843" max="11843" width="7.28515625" style="1016" customWidth="1"/>
    <col min="11844" max="11844" width="6.7109375" style="1016" customWidth="1"/>
    <col min="11845" max="11845" width="7.7109375" style="1016" customWidth="1"/>
    <col min="11846" max="11846" width="7.28515625" style="1016" customWidth="1"/>
    <col min="11847" max="11847" width="6.7109375" style="1016" customWidth="1"/>
    <col min="11848" max="11848" width="7.7109375" style="1016" customWidth="1"/>
    <col min="11849" max="11849" width="7.28515625" style="1016" customWidth="1"/>
    <col min="11850" max="11850" width="6.7109375" style="1016" customWidth="1"/>
    <col min="11851" max="11851" width="7.7109375" style="1016" customWidth="1"/>
    <col min="11852" max="11852" width="7.28515625" style="1016" customWidth="1"/>
    <col min="11853" max="11853" width="6.7109375" style="1016" customWidth="1"/>
    <col min="11854" max="11854" width="7.7109375" style="1016" customWidth="1"/>
    <col min="11855" max="11855" width="7.28515625" style="1016" customWidth="1"/>
    <col min="11856" max="11856" width="6.7109375" style="1016" customWidth="1"/>
    <col min="11857" max="11857" width="7.7109375" style="1016" customWidth="1"/>
    <col min="11858" max="11858" width="7.28515625" style="1016" customWidth="1"/>
    <col min="11859" max="11859" width="6.7109375" style="1016" customWidth="1"/>
    <col min="11860" max="11860" width="7.7109375" style="1016" customWidth="1"/>
    <col min="11861" max="11861" width="7.28515625" style="1016" customWidth="1"/>
    <col min="11862" max="11862" width="6.7109375" style="1016" customWidth="1"/>
    <col min="11863" max="11863" width="7.7109375" style="1016" customWidth="1"/>
    <col min="11864" max="11864" width="7.28515625" style="1016" customWidth="1"/>
    <col min="11865" max="11865" width="6.7109375" style="1016" customWidth="1"/>
    <col min="11866" max="11866" width="7.7109375" style="1016" customWidth="1"/>
    <col min="11867" max="11867" width="7.28515625" style="1016" customWidth="1"/>
    <col min="11868" max="11868" width="6.7109375" style="1016" customWidth="1"/>
    <col min="11869" max="11869" width="7.7109375" style="1016" customWidth="1"/>
    <col min="11870" max="11870" width="7.28515625" style="1016" customWidth="1"/>
    <col min="11871" max="11871" width="7.7109375" style="1016" customWidth="1"/>
    <col min="11872" max="11872" width="8.85546875" style="1016" customWidth="1"/>
    <col min="11873" max="11873" width="10.7109375" style="1016" customWidth="1"/>
    <col min="11874" max="12087" width="9.140625" style="1016"/>
    <col min="12088" max="12088" width="8.5703125" style="1016" customWidth="1"/>
    <col min="12089" max="12089" width="5.28515625" style="1016" customWidth="1"/>
    <col min="12090" max="12090" width="7.28515625" style="1016" customWidth="1"/>
    <col min="12091" max="12091" width="6.7109375" style="1016" customWidth="1"/>
    <col min="12092" max="12092" width="7.7109375" style="1016" customWidth="1"/>
    <col min="12093" max="12093" width="7.28515625" style="1016" customWidth="1"/>
    <col min="12094" max="12094" width="6.7109375" style="1016" customWidth="1"/>
    <col min="12095" max="12095" width="7.7109375" style="1016" customWidth="1"/>
    <col min="12096" max="12096" width="7.28515625" style="1016" customWidth="1"/>
    <col min="12097" max="12097" width="6.7109375" style="1016" customWidth="1"/>
    <col min="12098" max="12098" width="7.7109375" style="1016" customWidth="1"/>
    <col min="12099" max="12099" width="7.28515625" style="1016" customWidth="1"/>
    <col min="12100" max="12100" width="6.7109375" style="1016" customWidth="1"/>
    <col min="12101" max="12101" width="7.7109375" style="1016" customWidth="1"/>
    <col min="12102" max="12102" width="7.28515625" style="1016" customWidth="1"/>
    <col min="12103" max="12103" width="6.7109375" style="1016" customWidth="1"/>
    <col min="12104" max="12104" width="7.7109375" style="1016" customWidth="1"/>
    <col min="12105" max="12105" width="7.28515625" style="1016" customWidth="1"/>
    <col min="12106" max="12106" width="6.7109375" style="1016" customWidth="1"/>
    <col min="12107" max="12107" width="7.7109375" style="1016" customWidth="1"/>
    <col min="12108" max="12108" width="7.28515625" style="1016" customWidth="1"/>
    <col min="12109" max="12109" width="6.7109375" style="1016" customWidth="1"/>
    <col min="12110" max="12110" width="7.7109375" style="1016" customWidth="1"/>
    <col min="12111" max="12111" width="7.28515625" style="1016" customWidth="1"/>
    <col min="12112" max="12112" width="6.7109375" style="1016" customWidth="1"/>
    <col min="12113" max="12113" width="7.7109375" style="1016" customWidth="1"/>
    <col min="12114" max="12114" width="7.28515625" style="1016" customWidth="1"/>
    <col min="12115" max="12115" width="6.7109375" style="1016" customWidth="1"/>
    <col min="12116" max="12116" width="7.7109375" style="1016" customWidth="1"/>
    <col min="12117" max="12117" width="7.28515625" style="1016" customWidth="1"/>
    <col min="12118" max="12118" width="6.7109375" style="1016" customWidth="1"/>
    <col min="12119" max="12119" width="7.7109375" style="1016" customWidth="1"/>
    <col min="12120" max="12120" width="7.28515625" style="1016" customWidth="1"/>
    <col min="12121" max="12121" width="6.7109375" style="1016" customWidth="1"/>
    <col min="12122" max="12122" width="7.7109375" style="1016" customWidth="1"/>
    <col min="12123" max="12123" width="7.28515625" style="1016" customWidth="1"/>
    <col min="12124" max="12124" width="6.7109375" style="1016" customWidth="1"/>
    <col min="12125" max="12125" width="7.7109375" style="1016" customWidth="1"/>
    <col min="12126" max="12126" width="7.28515625" style="1016" customWidth="1"/>
    <col min="12127" max="12127" width="7.7109375" style="1016" customWidth="1"/>
    <col min="12128" max="12128" width="8.85546875" style="1016" customWidth="1"/>
    <col min="12129" max="12129" width="10.7109375" style="1016" customWidth="1"/>
    <col min="12130" max="12343" width="9.140625" style="1016"/>
    <col min="12344" max="12344" width="8.5703125" style="1016" customWidth="1"/>
    <col min="12345" max="12345" width="5.28515625" style="1016" customWidth="1"/>
    <col min="12346" max="12346" width="7.28515625" style="1016" customWidth="1"/>
    <col min="12347" max="12347" width="6.7109375" style="1016" customWidth="1"/>
    <col min="12348" max="12348" width="7.7109375" style="1016" customWidth="1"/>
    <col min="12349" max="12349" width="7.28515625" style="1016" customWidth="1"/>
    <col min="12350" max="12350" width="6.7109375" style="1016" customWidth="1"/>
    <col min="12351" max="12351" width="7.7109375" style="1016" customWidth="1"/>
    <col min="12352" max="12352" width="7.28515625" style="1016" customWidth="1"/>
    <col min="12353" max="12353" width="6.7109375" style="1016" customWidth="1"/>
    <col min="12354" max="12354" width="7.7109375" style="1016" customWidth="1"/>
    <col min="12355" max="12355" width="7.28515625" style="1016" customWidth="1"/>
    <col min="12356" max="12356" width="6.7109375" style="1016" customWidth="1"/>
    <col min="12357" max="12357" width="7.7109375" style="1016" customWidth="1"/>
    <col min="12358" max="12358" width="7.28515625" style="1016" customWidth="1"/>
    <col min="12359" max="12359" width="6.7109375" style="1016" customWidth="1"/>
    <col min="12360" max="12360" width="7.7109375" style="1016" customWidth="1"/>
    <col min="12361" max="12361" width="7.28515625" style="1016" customWidth="1"/>
    <col min="12362" max="12362" width="6.7109375" style="1016" customWidth="1"/>
    <col min="12363" max="12363" width="7.7109375" style="1016" customWidth="1"/>
    <col min="12364" max="12364" width="7.28515625" style="1016" customWidth="1"/>
    <col min="12365" max="12365" width="6.7109375" style="1016" customWidth="1"/>
    <col min="12366" max="12366" width="7.7109375" style="1016" customWidth="1"/>
    <col min="12367" max="12367" width="7.28515625" style="1016" customWidth="1"/>
    <col min="12368" max="12368" width="6.7109375" style="1016" customWidth="1"/>
    <col min="12369" max="12369" width="7.7109375" style="1016" customWidth="1"/>
    <col min="12370" max="12370" width="7.28515625" style="1016" customWidth="1"/>
    <col min="12371" max="12371" width="6.7109375" style="1016" customWidth="1"/>
    <col min="12372" max="12372" width="7.7109375" style="1016" customWidth="1"/>
    <col min="12373" max="12373" width="7.28515625" style="1016" customWidth="1"/>
    <col min="12374" max="12374" width="6.7109375" style="1016" customWidth="1"/>
    <col min="12375" max="12375" width="7.7109375" style="1016" customWidth="1"/>
    <col min="12376" max="12376" width="7.28515625" style="1016" customWidth="1"/>
    <col min="12377" max="12377" width="6.7109375" style="1016" customWidth="1"/>
    <col min="12378" max="12378" width="7.7109375" style="1016" customWidth="1"/>
    <col min="12379" max="12379" width="7.28515625" style="1016" customWidth="1"/>
    <col min="12380" max="12380" width="6.7109375" style="1016" customWidth="1"/>
    <col min="12381" max="12381" width="7.7109375" style="1016" customWidth="1"/>
    <col min="12382" max="12382" width="7.28515625" style="1016" customWidth="1"/>
    <col min="12383" max="12383" width="7.7109375" style="1016" customWidth="1"/>
    <col min="12384" max="12384" width="8.85546875" style="1016" customWidth="1"/>
    <col min="12385" max="12385" width="10.7109375" style="1016" customWidth="1"/>
    <col min="12386" max="12599" width="9.140625" style="1016"/>
    <col min="12600" max="12600" width="8.5703125" style="1016" customWidth="1"/>
    <col min="12601" max="12601" width="5.28515625" style="1016" customWidth="1"/>
    <col min="12602" max="12602" width="7.28515625" style="1016" customWidth="1"/>
    <col min="12603" max="12603" width="6.7109375" style="1016" customWidth="1"/>
    <col min="12604" max="12604" width="7.7109375" style="1016" customWidth="1"/>
    <col min="12605" max="12605" width="7.28515625" style="1016" customWidth="1"/>
    <col min="12606" max="12606" width="6.7109375" style="1016" customWidth="1"/>
    <col min="12607" max="12607" width="7.7109375" style="1016" customWidth="1"/>
    <col min="12608" max="12608" width="7.28515625" style="1016" customWidth="1"/>
    <col min="12609" max="12609" width="6.7109375" style="1016" customWidth="1"/>
    <col min="12610" max="12610" width="7.7109375" style="1016" customWidth="1"/>
    <col min="12611" max="12611" width="7.28515625" style="1016" customWidth="1"/>
    <col min="12612" max="12612" width="6.7109375" style="1016" customWidth="1"/>
    <col min="12613" max="12613" width="7.7109375" style="1016" customWidth="1"/>
    <col min="12614" max="12614" width="7.28515625" style="1016" customWidth="1"/>
    <col min="12615" max="12615" width="6.7109375" style="1016" customWidth="1"/>
    <col min="12616" max="12616" width="7.7109375" style="1016" customWidth="1"/>
    <col min="12617" max="12617" width="7.28515625" style="1016" customWidth="1"/>
    <col min="12618" max="12618" width="6.7109375" style="1016" customWidth="1"/>
    <col min="12619" max="12619" width="7.7109375" style="1016" customWidth="1"/>
    <col min="12620" max="12620" width="7.28515625" style="1016" customWidth="1"/>
    <col min="12621" max="12621" width="6.7109375" style="1016" customWidth="1"/>
    <col min="12622" max="12622" width="7.7109375" style="1016" customWidth="1"/>
    <col min="12623" max="12623" width="7.28515625" style="1016" customWidth="1"/>
    <col min="12624" max="12624" width="6.7109375" style="1016" customWidth="1"/>
    <col min="12625" max="12625" width="7.7109375" style="1016" customWidth="1"/>
    <col min="12626" max="12626" width="7.28515625" style="1016" customWidth="1"/>
    <col min="12627" max="12627" width="6.7109375" style="1016" customWidth="1"/>
    <col min="12628" max="12628" width="7.7109375" style="1016" customWidth="1"/>
    <col min="12629" max="12629" width="7.28515625" style="1016" customWidth="1"/>
    <col min="12630" max="12630" width="6.7109375" style="1016" customWidth="1"/>
    <col min="12631" max="12631" width="7.7109375" style="1016" customWidth="1"/>
    <col min="12632" max="12632" width="7.28515625" style="1016" customWidth="1"/>
    <col min="12633" max="12633" width="6.7109375" style="1016" customWidth="1"/>
    <col min="12634" max="12634" width="7.7109375" style="1016" customWidth="1"/>
    <col min="12635" max="12635" width="7.28515625" style="1016" customWidth="1"/>
    <col min="12636" max="12636" width="6.7109375" style="1016" customWidth="1"/>
    <col min="12637" max="12637" width="7.7109375" style="1016" customWidth="1"/>
    <col min="12638" max="12638" width="7.28515625" style="1016" customWidth="1"/>
    <col min="12639" max="12639" width="7.7109375" style="1016" customWidth="1"/>
    <col min="12640" max="12640" width="8.85546875" style="1016" customWidth="1"/>
    <col min="12641" max="12641" width="10.7109375" style="1016" customWidth="1"/>
    <col min="12642" max="12855" width="9.140625" style="1016"/>
    <col min="12856" max="12856" width="8.5703125" style="1016" customWidth="1"/>
    <col min="12857" max="12857" width="5.28515625" style="1016" customWidth="1"/>
    <col min="12858" max="12858" width="7.28515625" style="1016" customWidth="1"/>
    <col min="12859" max="12859" width="6.7109375" style="1016" customWidth="1"/>
    <col min="12860" max="12860" width="7.7109375" style="1016" customWidth="1"/>
    <col min="12861" max="12861" width="7.28515625" style="1016" customWidth="1"/>
    <col min="12862" max="12862" width="6.7109375" style="1016" customWidth="1"/>
    <col min="12863" max="12863" width="7.7109375" style="1016" customWidth="1"/>
    <col min="12864" max="12864" width="7.28515625" style="1016" customWidth="1"/>
    <col min="12865" max="12865" width="6.7109375" style="1016" customWidth="1"/>
    <col min="12866" max="12866" width="7.7109375" style="1016" customWidth="1"/>
    <col min="12867" max="12867" width="7.28515625" style="1016" customWidth="1"/>
    <col min="12868" max="12868" width="6.7109375" style="1016" customWidth="1"/>
    <col min="12869" max="12869" width="7.7109375" style="1016" customWidth="1"/>
    <col min="12870" max="12870" width="7.28515625" style="1016" customWidth="1"/>
    <col min="12871" max="12871" width="6.7109375" style="1016" customWidth="1"/>
    <col min="12872" max="12872" width="7.7109375" style="1016" customWidth="1"/>
    <col min="12873" max="12873" width="7.28515625" style="1016" customWidth="1"/>
    <col min="12874" max="12874" width="6.7109375" style="1016" customWidth="1"/>
    <col min="12875" max="12875" width="7.7109375" style="1016" customWidth="1"/>
    <col min="12876" max="12876" width="7.28515625" style="1016" customWidth="1"/>
    <col min="12877" max="12877" width="6.7109375" style="1016" customWidth="1"/>
    <col min="12878" max="12878" width="7.7109375" style="1016" customWidth="1"/>
    <col min="12879" max="12879" width="7.28515625" style="1016" customWidth="1"/>
    <col min="12880" max="12880" width="6.7109375" style="1016" customWidth="1"/>
    <col min="12881" max="12881" width="7.7109375" style="1016" customWidth="1"/>
    <col min="12882" max="12882" width="7.28515625" style="1016" customWidth="1"/>
    <col min="12883" max="12883" width="6.7109375" style="1016" customWidth="1"/>
    <col min="12884" max="12884" width="7.7109375" style="1016" customWidth="1"/>
    <col min="12885" max="12885" width="7.28515625" style="1016" customWidth="1"/>
    <col min="12886" max="12886" width="6.7109375" style="1016" customWidth="1"/>
    <col min="12887" max="12887" width="7.7109375" style="1016" customWidth="1"/>
    <col min="12888" max="12888" width="7.28515625" style="1016" customWidth="1"/>
    <col min="12889" max="12889" width="6.7109375" style="1016" customWidth="1"/>
    <col min="12890" max="12890" width="7.7109375" style="1016" customWidth="1"/>
    <col min="12891" max="12891" width="7.28515625" style="1016" customWidth="1"/>
    <col min="12892" max="12892" width="6.7109375" style="1016" customWidth="1"/>
    <col min="12893" max="12893" width="7.7109375" style="1016" customWidth="1"/>
    <col min="12894" max="12894" width="7.28515625" style="1016" customWidth="1"/>
    <col min="12895" max="12895" width="7.7109375" style="1016" customWidth="1"/>
    <col min="12896" max="12896" width="8.85546875" style="1016" customWidth="1"/>
    <col min="12897" max="12897" width="10.7109375" style="1016" customWidth="1"/>
    <col min="12898" max="13111" width="9.140625" style="1016"/>
    <col min="13112" max="13112" width="8.5703125" style="1016" customWidth="1"/>
    <col min="13113" max="13113" width="5.28515625" style="1016" customWidth="1"/>
    <col min="13114" max="13114" width="7.28515625" style="1016" customWidth="1"/>
    <col min="13115" max="13115" width="6.7109375" style="1016" customWidth="1"/>
    <col min="13116" max="13116" width="7.7109375" style="1016" customWidth="1"/>
    <col min="13117" max="13117" width="7.28515625" style="1016" customWidth="1"/>
    <col min="13118" max="13118" width="6.7109375" style="1016" customWidth="1"/>
    <col min="13119" max="13119" width="7.7109375" style="1016" customWidth="1"/>
    <col min="13120" max="13120" width="7.28515625" style="1016" customWidth="1"/>
    <col min="13121" max="13121" width="6.7109375" style="1016" customWidth="1"/>
    <col min="13122" max="13122" width="7.7109375" style="1016" customWidth="1"/>
    <col min="13123" max="13123" width="7.28515625" style="1016" customWidth="1"/>
    <col min="13124" max="13124" width="6.7109375" style="1016" customWidth="1"/>
    <col min="13125" max="13125" width="7.7109375" style="1016" customWidth="1"/>
    <col min="13126" max="13126" width="7.28515625" style="1016" customWidth="1"/>
    <col min="13127" max="13127" width="6.7109375" style="1016" customWidth="1"/>
    <col min="13128" max="13128" width="7.7109375" style="1016" customWidth="1"/>
    <col min="13129" max="13129" width="7.28515625" style="1016" customWidth="1"/>
    <col min="13130" max="13130" width="6.7109375" style="1016" customWidth="1"/>
    <col min="13131" max="13131" width="7.7109375" style="1016" customWidth="1"/>
    <col min="13132" max="13132" width="7.28515625" style="1016" customWidth="1"/>
    <col min="13133" max="13133" width="6.7109375" style="1016" customWidth="1"/>
    <col min="13134" max="13134" width="7.7109375" style="1016" customWidth="1"/>
    <col min="13135" max="13135" width="7.28515625" style="1016" customWidth="1"/>
    <col min="13136" max="13136" width="6.7109375" style="1016" customWidth="1"/>
    <col min="13137" max="13137" width="7.7109375" style="1016" customWidth="1"/>
    <col min="13138" max="13138" width="7.28515625" style="1016" customWidth="1"/>
    <col min="13139" max="13139" width="6.7109375" style="1016" customWidth="1"/>
    <col min="13140" max="13140" width="7.7109375" style="1016" customWidth="1"/>
    <col min="13141" max="13141" width="7.28515625" style="1016" customWidth="1"/>
    <col min="13142" max="13142" width="6.7109375" style="1016" customWidth="1"/>
    <col min="13143" max="13143" width="7.7109375" style="1016" customWidth="1"/>
    <col min="13144" max="13144" width="7.28515625" style="1016" customWidth="1"/>
    <col min="13145" max="13145" width="6.7109375" style="1016" customWidth="1"/>
    <col min="13146" max="13146" width="7.7109375" style="1016" customWidth="1"/>
    <col min="13147" max="13147" width="7.28515625" style="1016" customWidth="1"/>
    <col min="13148" max="13148" width="6.7109375" style="1016" customWidth="1"/>
    <col min="13149" max="13149" width="7.7109375" style="1016" customWidth="1"/>
    <col min="13150" max="13150" width="7.28515625" style="1016" customWidth="1"/>
    <col min="13151" max="13151" width="7.7109375" style="1016" customWidth="1"/>
    <col min="13152" max="13152" width="8.85546875" style="1016" customWidth="1"/>
    <col min="13153" max="13153" width="10.7109375" style="1016" customWidth="1"/>
    <col min="13154" max="13367" width="9.140625" style="1016"/>
    <col min="13368" max="13368" width="8.5703125" style="1016" customWidth="1"/>
    <col min="13369" max="13369" width="5.28515625" style="1016" customWidth="1"/>
    <col min="13370" max="13370" width="7.28515625" style="1016" customWidth="1"/>
    <col min="13371" max="13371" width="6.7109375" style="1016" customWidth="1"/>
    <col min="13372" max="13372" width="7.7109375" style="1016" customWidth="1"/>
    <col min="13373" max="13373" width="7.28515625" style="1016" customWidth="1"/>
    <col min="13374" max="13374" width="6.7109375" style="1016" customWidth="1"/>
    <col min="13375" max="13375" width="7.7109375" style="1016" customWidth="1"/>
    <col min="13376" max="13376" width="7.28515625" style="1016" customWidth="1"/>
    <col min="13377" max="13377" width="6.7109375" style="1016" customWidth="1"/>
    <col min="13378" max="13378" width="7.7109375" style="1016" customWidth="1"/>
    <col min="13379" max="13379" width="7.28515625" style="1016" customWidth="1"/>
    <col min="13380" max="13380" width="6.7109375" style="1016" customWidth="1"/>
    <col min="13381" max="13381" width="7.7109375" style="1016" customWidth="1"/>
    <col min="13382" max="13382" width="7.28515625" style="1016" customWidth="1"/>
    <col min="13383" max="13383" width="6.7109375" style="1016" customWidth="1"/>
    <col min="13384" max="13384" width="7.7109375" style="1016" customWidth="1"/>
    <col min="13385" max="13385" width="7.28515625" style="1016" customWidth="1"/>
    <col min="13386" max="13386" width="6.7109375" style="1016" customWidth="1"/>
    <col min="13387" max="13387" width="7.7109375" style="1016" customWidth="1"/>
    <col min="13388" max="13388" width="7.28515625" style="1016" customWidth="1"/>
    <col min="13389" max="13389" width="6.7109375" style="1016" customWidth="1"/>
    <col min="13390" max="13390" width="7.7109375" style="1016" customWidth="1"/>
    <col min="13391" max="13391" width="7.28515625" style="1016" customWidth="1"/>
    <col min="13392" max="13392" width="6.7109375" style="1016" customWidth="1"/>
    <col min="13393" max="13393" width="7.7109375" style="1016" customWidth="1"/>
    <col min="13394" max="13394" width="7.28515625" style="1016" customWidth="1"/>
    <col min="13395" max="13395" width="6.7109375" style="1016" customWidth="1"/>
    <col min="13396" max="13396" width="7.7109375" style="1016" customWidth="1"/>
    <col min="13397" max="13397" width="7.28515625" style="1016" customWidth="1"/>
    <col min="13398" max="13398" width="6.7109375" style="1016" customWidth="1"/>
    <col min="13399" max="13399" width="7.7109375" style="1016" customWidth="1"/>
    <col min="13400" max="13400" width="7.28515625" style="1016" customWidth="1"/>
    <col min="13401" max="13401" width="6.7109375" style="1016" customWidth="1"/>
    <col min="13402" max="13402" width="7.7109375" style="1016" customWidth="1"/>
    <col min="13403" max="13403" width="7.28515625" style="1016" customWidth="1"/>
    <col min="13404" max="13404" width="6.7109375" style="1016" customWidth="1"/>
    <col min="13405" max="13405" width="7.7109375" style="1016" customWidth="1"/>
    <col min="13406" max="13406" width="7.28515625" style="1016" customWidth="1"/>
    <col min="13407" max="13407" width="7.7109375" style="1016" customWidth="1"/>
    <col min="13408" max="13408" width="8.85546875" style="1016" customWidth="1"/>
    <col min="13409" max="13409" width="10.7109375" style="1016" customWidth="1"/>
    <col min="13410" max="13623" width="9.140625" style="1016"/>
    <col min="13624" max="13624" width="8.5703125" style="1016" customWidth="1"/>
    <col min="13625" max="13625" width="5.28515625" style="1016" customWidth="1"/>
    <col min="13626" max="13626" width="7.28515625" style="1016" customWidth="1"/>
    <col min="13627" max="13627" width="6.7109375" style="1016" customWidth="1"/>
    <col min="13628" max="13628" width="7.7109375" style="1016" customWidth="1"/>
    <col min="13629" max="13629" width="7.28515625" style="1016" customWidth="1"/>
    <col min="13630" max="13630" width="6.7109375" style="1016" customWidth="1"/>
    <col min="13631" max="13631" width="7.7109375" style="1016" customWidth="1"/>
    <col min="13632" max="13632" width="7.28515625" style="1016" customWidth="1"/>
    <col min="13633" max="13633" width="6.7109375" style="1016" customWidth="1"/>
    <col min="13634" max="13634" width="7.7109375" style="1016" customWidth="1"/>
    <col min="13635" max="13635" width="7.28515625" style="1016" customWidth="1"/>
    <col min="13636" max="13636" width="6.7109375" style="1016" customWidth="1"/>
    <col min="13637" max="13637" width="7.7109375" style="1016" customWidth="1"/>
    <col min="13638" max="13638" width="7.28515625" style="1016" customWidth="1"/>
    <col min="13639" max="13639" width="6.7109375" style="1016" customWidth="1"/>
    <col min="13640" max="13640" width="7.7109375" style="1016" customWidth="1"/>
    <col min="13641" max="13641" width="7.28515625" style="1016" customWidth="1"/>
    <col min="13642" max="13642" width="6.7109375" style="1016" customWidth="1"/>
    <col min="13643" max="13643" width="7.7109375" style="1016" customWidth="1"/>
    <col min="13644" max="13644" width="7.28515625" style="1016" customWidth="1"/>
    <col min="13645" max="13645" width="6.7109375" style="1016" customWidth="1"/>
    <col min="13646" max="13646" width="7.7109375" style="1016" customWidth="1"/>
    <col min="13647" max="13647" width="7.28515625" style="1016" customWidth="1"/>
    <col min="13648" max="13648" width="6.7109375" style="1016" customWidth="1"/>
    <col min="13649" max="13649" width="7.7109375" style="1016" customWidth="1"/>
    <col min="13650" max="13650" width="7.28515625" style="1016" customWidth="1"/>
    <col min="13651" max="13651" width="6.7109375" style="1016" customWidth="1"/>
    <col min="13652" max="13652" width="7.7109375" style="1016" customWidth="1"/>
    <col min="13653" max="13653" width="7.28515625" style="1016" customWidth="1"/>
    <col min="13654" max="13654" width="6.7109375" style="1016" customWidth="1"/>
    <col min="13655" max="13655" width="7.7109375" style="1016" customWidth="1"/>
    <col min="13656" max="13656" width="7.28515625" style="1016" customWidth="1"/>
    <col min="13657" max="13657" width="6.7109375" style="1016" customWidth="1"/>
    <col min="13658" max="13658" width="7.7109375" style="1016" customWidth="1"/>
    <col min="13659" max="13659" width="7.28515625" style="1016" customWidth="1"/>
    <col min="13660" max="13660" width="6.7109375" style="1016" customWidth="1"/>
    <col min="13661" max="13661" width="7.7109375" style="1016" customWidth="1"/>
    <col min="13662" max="13662" width="7.28515625" style="1016" customWidth="1"/>
    <col min="13663" max="13663" width="7.7109375" style="1016" customWidth="1"/>
    <col min="13664" max="13664" width="8.85546875" style="1016" customWidth="1"/>
    <col min="13665" max="13665" width="10.7109375" style="1016" customWidth="1"/>
    <col min="13666" max="13879" width="9.140625" style="1016"/>
    <col min="13880" max="13880" width="8.5703125" style="1016" customWidth="1"/>
    <col min="13881" max="13881" width="5.28515625" style="1016" customWidth="1"/>
    <col min="13882" max="13882" width="7.28515625" style="1016" customWidth="1"/>
    <col min="13883" max="13883" width="6.7109375" style="1016" customWidth="1"/>
    <col min="13884" max="13884" width="7.7109375" style="1016" customWidth="1"/>
    <col min="13885" max="13885" width="7.28515625" style="1016" customWidth="1"/>
    <col min="13886" max="13886" width="6.7109375" style="1016" customWidth="1"/>
    <col min="13887" max="13887" width="7.7109375" style="1016" customWidth="1"/>
    <col min="13888" max="13888" width="7.28515625" style="1016" customWidth="1"/>
    <col min="13889" max="13889" width="6.7109375" style="1016" customWidth="1"/>
    <col min="13890" max="13890" width="7.7109375" style="1016" customWidth="1"/>
    <col min="13891" max="13891" width="7.28515625" style="1016" customWidth="1"/>
    <col min="13892" max="13892" width="6.7109375" style="1016" customWidth="1"/>
    <col min="13893" max="13893" width="7.7109375" style="1016" customWidth="1"/>
    <col min="13894" max="13894" width="7.28515625" style="1016" customWidth="1"/>
    <col min="13895" max="13895" width="6.7109375" style="1016" customWidth="1"/>
    <col min="13896" max="13896" width="7.7109375" style="1016" customWidth="1"/>
    <col min="13897" max="13897" width="7.28515625" style="1016" customWidth="1"/>
    <col min="13898" max="13898" width="6.7109375" style="1016" customWidth="1"/>
    <col min="13899" max="13899" width="7.7109375" style="1016" customWidth="1"/>
    <col min="13900" max="13900" width="7.28515625" style="1016" customWidth="1"/>
    <col min="13901" max="13901" width="6.7109375" style="1016" customWidth="1"/>
    <col min="13902" max="13902" width="7.7109375" style="1016" customWidth="1"/>
    <col min="13903" max="13903" width="7.28515625" style="1016" customWidth="1"/>
    <col min="13904" max="13904" width="6.7109375" style="1016" customWidth="1"/>
    <col min="13905" max="13905" width="7.7109375" style="1016" customWidth="1"/>
    <col min="13906" max="13906" width="7.28515625" style="1016" customWidth="1"/>
    <col min="13907" max="13907" width="6.7109375" style="1016" customWidth="1"/>
    <col min="13908" max="13908" width="7.7109375" style="1016" customWidth="1"/>
    <col min="13909" max="13909" width="7.28515625" style="1016" customWidth="1"/>
    <col min="13910" max="13910" width="6.7109375" style="1016" customWidth="1"/>
    <col min="13911" max="13911" width="7.7109375" style="1016" customWidth="1"/>
    <col min="13912" max="13912" width="7.28515625" style="1016" customWidth="1"/>
    <col min="13913" max="13913" width="6.7109375" style="1016" customWidth="1"/>
    <col min="13914" max="13914" width="7.7109375" style="1016" customWidth="1"/>
    <col min="13915" max="13915" width="7.28515625" style="1016" customWidth="1"/>
    <col min="13916" max="13916" width="6.7109375" style="1016" customWidth="1"/>
    <col min="13917" max="13917" width="7.7109375" style="1016" customWidth="1"/>
    <col min="13918" max="13918" width="7.28515625" style="1016" customWidth="1"/>
    <col min="13919" max="13919" width="7.7109375" style="1016" customWidth="1"/>
    <col min="13920" max="13920" width="8.85546875" style="1016" customWidth="1"/>
    <col min="13921" max="13921" width="10.7109375" style="1016" customWidth="1"/>
    <col min="13922" max="14135" width="9.140625" style="1016"/>
    <col min="14136" max="14136" width="8.5703125" style="1016" customWidth="1"/>
    <col min="14137" max="14137" width="5.28515625" style="1016" customWidth="1"/>
    <col min="14138" max="14138" width="7.28515625" style="1016" customWidth="1"/>
    <col min="14139" max="14139" width="6.7109375" style="1016" customWidth="1"/>
    <col min="14140" max="14140" width="7.7109375" style="1016" customWidth="1"/>
    <col min="14141" max="14141" width="7.28515625" style="1016" customWidth="1"/>
    <col min="14142" max="14142" width="6.7109375" style="1016" customWidth="1"/>
    <col min="14143" max="14143" width="7.7109375" style="1016" customWidth="1"/>
    <col min="14144" max="14144" width="7.28515625" style="1016" customWidth="1"/>
    <col min="14145" max="14145" width="6.7109375" style="1016" customWidth="1"/>
    <col min="14146" max="14146" width="7.7109375" style="1016" customWidth="1"/>
    <col min="14147" max="14147" width="7.28515625" style="1016" customWidth="1"/>
    <col min="14148" max="14148" width="6.7109375" style="1016" customWidth="1"/>
    <col min="14149" max="14149" width="7.7109375" style="1016" customWidth="1"/>
    <col min="14150" max="14150" width="7.28515625" style="1016" customWidth="1"/>
    <col min="14151" max="14151" width="6.7109375" style="1016" customWidth="1"/>
    <col min="14152" max="14152" width="7.7109375" style="1016" customWidth="1"/>
    <col min="14153" max="14153" width="7.28515625" style="1016" customWidth="1"/>
    <col min="14154" max="14154" width="6.7109375" style="1016" customWidth="1"/>
    <col min="14155" max="14155" width="7.7109375" style="1016" customWidth="1"/>
    <col min="14156" max="14156" width="7.28515625" style="1016" customWidth="1"/>
    <col min="14157" max="14157" width="6.7109375" style="1016" customWidth="1"/>
    <col min="14158" max="14158" width="7.7109375" style="1016" customWidth="1"/>
    <col min="14159" max="14159" width="7.28515625" style="1016" customWidth="1"/>
    <col min="14160" max="14160" width="6.7109375" style="1016" customWidth="1"/>
    <col min="14161" max="14161" width="7.7109375" style="1016" customWidth="1"/>
    <col min="14162" max="14162" width="7.28515625" style="1016" customWidth="1"/>
    <col min="14163" max="14163" width="6.7109375" style="1016" customWidth="1"/>
    <col min="14164" max="14164" width="7.7109375" style="1016" customWidth="1"/>
    <col min="14165" max="14165" width="7.28515625" style="1016" customWidth="1"/>
    <col min="14166" max="14166" width="6.7109375" style="1016" customWidth="1"/>
    <col min="14167" max="14167" width="7.7109375" style="1016" customWidth="1"/>
    <col min="14168" max="14168" width="7.28515625" style="1016" customWidth="1"/>
    <col min="14169" max="14169" width="6.7109375" style="1016" customWidth="1"/>
    <col min="14170" max="14170" width="7.7109375" style="1016" customWidth="1"/>
    <col min="14171" max="14171" width="7.28515625" style="1016" customWidth="1"/>
    <col min="14172" max="14172" width="6.7109375" style="1016" customWidth="1"/>
    <col min="14173" max="14173" width="7.7109375" style="1016" customWidth="1"/>
    <col min="14174" max="14174" width="7.28515625" style="1016" customWidth="1"/>
    <col min="14175" max="14175" width="7.7109375" style="1016" customWidth="1"/>
    <col min="14176" max="14176" width="8.85546875" style="1016" customWidth="1"/>
    <col min="14177" max="14177" width="10.7109375" style="1016" customWidth="1"/>
    <col min="14178" max="14391" width="9.140625" style="1016"/>
    <col min="14392" max="14392" width="8.5703125" style="1016" customWidth="1"/>
    <col min="14393" max="14393" width="5.28515625" style="1016" customWidth="1"/>
    <col min="14394" max="14394" width="7.28515625" style="1016" customWidth="1"/>
    <col min="14395" max="14395" width="6.7109375" style="1016" customWidth="1"/>
    <col min="14396" max="14396" width="7.7109375" style="1016" customWidth="1"/>
    <col min="14397" max="14397" width="7.28515625" style="1016" customWidth="1"/>
    <col min="14398" max="14398" width="6.7109375" style="1016" customWidth="1"/>
    <col min="14399" max="14399" width="7.7109375" style="1016" customWidth="1"/>
    <col min="14400" max="14400" width="7.28515625" style="1016" customWidth="1"/>
    <col min="14401" max="14401" width="6.7109375" style="1016" customWidth="1"/>
    <col min="14402" max="14402" width="7.7109375" style="1016" customWidth="1"/>
    <col min="14403" max="14403" width="7.28515625" style="1016" customWidth="1"/>
    <col min="14404" max="14404" width="6.7109375" style="1016" customWidth="1"/>
    <col min="14405" max="14405" width="7.7109375" style="1016" customWidth="1"/>
    <col min="14406" max="14406" width="7.28515625" style="1016" customWidth="1"/>
    <col min="14407" max="14407" width="6.7109375" style="1016" customWidth="1"/>
    <col min="14408" max="14408" width="7.7109375" style="1016" customWidth="1"/>
    <col min="14409" max="14409" width="7.28515625" style="1016" customWidth="1"/>
    <col min="14410" max="14410" width="6.7109375" style="1016" customWidth="1"/>
    <col min="14411" max="14411" width="7.7109375" style="1016" customWidth="1"/>
    <col min="14412" max="14412" width="7.28515625" style="1016" customWidth="1"/>
    <col min="14413" max="14413" width="6.7109375" style="1016" customWidth="1"/>
    <col min="14414" max="14414" width="7.7109375" style="1016" customWidth="1"/>
    <col min="14415" max="14415" width="7.28515625" style="1016" customWidth="1"/>
    <col min="14416" max="14416" width="6.7109375" style="1016" customWidth="1"/>
    <col min="14417" max="14417" width="7.7109375" style="1016" customWidth="1"/>
    <col min="14418" max="14418" width="7.28515625" style="1016" customWidth="1"/>
    <col min="14419" max="14419" width="6.7109375" style="1016" customWidth="1"/>
    <col min="14420" max="14420" width="7.7109375" style="1016" customWidth="1"/>
    <col min="14421" max="14421" width="7.28515625" style="1016" customWidth="1"/>
    <col min="14422" max="14422" width="6.7109375" style="1016" customWidth="1"/>
    <col min="14423" max="14423" width="7.7109375" style="1016" customWidth="1"/>
    <col min="14424" max="14424" width="7.28515625" style="1016" customWidth="1"/>
    <col min="14425" max="14425" width="6.7109375" style="1016" customWidth="1"/>
    <col min="14426" max="14426" width="7.7109375" style="1016" customWidth="1"/>
    <col min="14427" max="14427" width="7.28515625" style="1016" customWidth="1"/>
    <col min="14428" max="14428" width="6.7109375" style="1016" customWidth="1"/>
    <col min="14429" max="14429" width="7.7109375" style="1016" customWidth="1"/>
    <col min="14430" max="14430" width="7.28515625" style="1016" customWidth="1"/>
    <col min="14431" max="14431" width="7.7109375" style="1016" customWidth="1"/>
    <col min="14432" max="14432" width="8.85546875" style="1016" customWidth="1"/>
    <col min="14433" max="14433" width="10.7109375" style="1016" customWidth="1"/>
    <col min="14434" max="14647" width="9.140625" style="1016"/>
    <col min="14648" max="14648" width="8.5703125" style="1016" customWidth="1"/>
    <col min="14649" max="14649" width="5.28515625" style="1016" customWidth="1"/>
    <col min="14650" max="14650" width="7.28515625" style="1016" customWidth="1"/>
    <col min="14651" max="14651" width="6.7109375" style="1016" customWidth="1"/>
    <col min="14652" max="14652" width="7.7109375" style="1016" customWidth="1"/>
    <col min="14653" max="14653" width="7.28515625" style="1016" customWidth="1"/>
    <col min="14654" max="14654" width="6.7109375" style="1016" customWidth="1"/>
    <col min="14655" max="14655" width="7.7109375" style="1016" customWidth="1"/>
    <col min="14656" max="14656" width="7.28515625" style="1016" customWidth="1"/>
    <col min="14657" max="14657" width="6.7109375" style="1016" customWidth="1"/>
    <col min="14658" max="14658" width="7.7109375" style="1016" customWidth="1"/>
    <col min="14659" max="14659" width="7.28515625" style="1016" customWidth="1"/>
    <col min="14660" max="14660" width="6.7109375" style="1016" customWidth="1"/>
    <col min="14661" max="14661" width="7.7109375" style="1016" customWidth="1"/>
    <col min="14662" max="14662" width="7.28515625" style="1016" customWidth="1"/>
    <col min="14663" max="14663" width="6.7109375" style="1016" customWidth="1"/>
    <col min="14664" max="14664" width="7.7109375" style="1016" customWidth="1"/>
    <col min="14665" max="14665" width="7.28515625" style="1016" customWidth="1"/>
    <col min="14666" max="14666" width="6.7109375" style="1016" customWidth="1"/>
    <col min="14667" max="14667" width="7.7109375" style="1016" customWidth="1"/>
    <col min="14668" max="14668" width="7.28515625" style="1016" customWidth="1"/>
    <col min="14669" max="14669" width="6.7109375" style="1016" customWidth="1"/>
    <col min="14670" max="14670" width="7.7109375" style="1016" customWidth="1"/>
    <col min="14671" max="14671" width="7.28515625" style="1016" customWidth="1"/>
    <col min="14672" max="14672" width="6.7109375" style="1016" customWidth="1"/>
    <col min="14673" max="14673" width="7.7109375" style="1016" customWidth="1"/>
    <col min="14674" max="14674" width="7.28515625" style="1016" customWidth="1"/>
    <col min="14675" max="14675" width="6.7109375" style="1016" customWidth="1"/>
    <col min="14676" max="14676" width="7.7109375" style="1016" customWidth="1"/>
    <col min="14677" max="14677" width="7.28515625" style="1016" customWidth="1"/>
    <col min="14678" max="14678" width="6.7109375" style="1016" customWidth="1"/>
    <col min="14679" max="14679" width="7.7109375" style="1016" customWidth="1"/>
    <col min="14680" max="14680" width="7.28515625" style="1016" customWidth="1"/>
    <col min="14681" max="14681" width="6.7109375" style="1016" customWidth="1"/>
    <col min="14682" max="14682" width="7.7109375" style="1016" customWidth="1"/>
    <col min="14683" max="14683" width="7.28515625" style="1016" customWidth="1"/>
    <col min="14684" max="14684" width="6.7109375" style="1016" customWidth="1"/>
    <col min="14685" max="14685" width="7.7109375" style="1016" customWidth="1"/>
    <col min="14686" max="14686" width="7.28515625" style="1016" customWidth="1"/>
    <col min="14687" max="14687" width="7.7109375" style="1016" customWidth="1"/>
    <col min="14688" max="14688" width="8.85546875" style="1016" customWidth="1"/>
    <col min="14689" max="14689" width="10.7109375" style="1016" customWidth="1"/>
    <col min="14690" max="14903" width="9.140625" style="1016"/>
    <col min="14904" max="14904" width="8.5703125" style="1016" customWidth="1"/>
    <col min="14905" max="14905" width="5.28515625" style="1016" customWidth="1"/>
    <col min="14906" max="14906" width="7.28515625" style="1016" customWidth="1"/>
    <col min="14907" max="14907" width="6.7109375" style="1016" customWidth="1"/>
    <col min="14908" max="14908" width="7.7109375" style="1016" customWidth="1"/>
    <col min="14909" max="14909" width="7.28515625" style="1016" customWidth="1"/>
    <col min="14910" max="14910" width="6.7109375" style="1016" customWidth="1"/>
    <col min="14911" max="14911" width="7.7109375" style="1016" customWidth="1"/>
    <col min="14912" max="14912" width="7.28515625" style="1016" customWidth="1"/>
    <col min="14913" max="14913" width="6.7109375" style="1016" customWidth="1"/>
    <col min="14914" max="14914" width="7.7109375" style="1016" customWidth="1"/>
    <col min="14915" max="14915" width="7.28515625" style="1016" customWidth="1"/>
    <col min="14916" max="14916" width="6.7109375" style="1016" customWidth="1"/>
    <col min="14917" max="14917" width="7.7109375" style="1016" customWidth="1"/>
    <col min="14918" max="14918" width="7.28515625" style="1016" customWidth="1"/>
    <col min="14919" max="14919" width="6.7109375" style="1016" customWidth="1"/>
    <col min="14920" max="14920" width="7.7109375" style="1016" customWidth="1"/>
    <col min="14921" max="14921" width="7.28515625" style="1016" customWidth="1"/>
    <col min="14922" max="14922" width="6.7109375" style="1016" customWidth="1"/>
    <col min="14923" max="14923" width="7.7109375" style="1016" customWidth="1"/>
    <col min="14924" max="14924" width="7.28515625" style="1016" customWidth="1"/>
    <col min="14925" max="14925" width="6.7109375" style="1016" customWidth="1"/>
    <col min="14926" max="14926" width="7.7109375" style="1016" customWidth="1"/>
    <col min="14927" max="14927" width="7.28515625" style="1016" customWidth="1"/>
    <col min="14928" max="14928" width="6.7109375" style="1016" customWidth="1"/>
    <col min="14929" max="14929" width="7.7109375" style="1016" customWidth="1"/>
    <col min="14930" max="14930" width="7.28515625" style="1016" customWidth="1"/>
    <col min="14931" max="14931" width="6.7109375" style="1016" customWidth="1"/>
    <col min="14932" max="14932" width="7.7109375" style="1016" customWidth="1"/>
    <col min="14933" max="14933" width="7.28515625" style="1016" customWidth="1"/>
    <col min="14934" max="14934" width="6.7109375" style="1016" customWidth="1"/>
    <col min="14935" max="14935" width="7.7109375" style="1016" customWidth="1"/>
    <col min="14936" max="14936" width="7.28515625" style="1016" customWidth="1"/>
    <col min="14937" max="14937" width="6.7109375" style="1016" customWidth="1"/>
    <col min="14938" max="14938" width="7.7109375" style="1016" customWidth="1"/>
    <col min="14939" max="14939" width="7.28515625" style="1016" customWidth="1"/>
    <col min="14940" max="14940" width="6.7109375" style="1016" customWidth="1"/>
    <col min="14941" max="14941" width="7.7109375" style="1016" customWidth="1"/>
    <col min="14942" max="14942" width="7.28515625" style="1016" customWidth="1"/>
    <col min="14943" max="14943" width="7.7109375" style="1016" customWidth="1"/>
    <col min="14944" max="14944" width="8.85546875" style="1016" customWidth="1"/>
    <col min="14945" max="14945" width="10.7109375" style="1016" customWidth="1"/>
    <col min="14946" max="15159" width="9.140625" style="1016"/>
    <col min="15160" max="15160" width="8.5703125" style="1016" customWidth="1"/>
    <col min="15161" max="15161" width="5.28515625" style="1016" customWidth="1"/>
    <col min="15162" max="15162" width="7.28515625" style="1016" customWidth="1"/>
    <col min="15163" max="15163" width="6.7109375" style="1016" customWidth="1"/>
    <col min="15164" max="15164" width="7.7109375" style="1016" customWidth="1"/>
    <col min="15165" max="15165" width="7.28515625" style="1016" customWidth="1"/>
    <col min="15166" max="15166" width="6.7109375" style="1016" customWidth="1"/>
    <col min="15167" max="15167" width="7.7109375" style="1016" customWidth="1"/>
    <col min="15168" max="15168" width="7.28515625" style="1016" customWidth="1"/>
    <col min="15169" max="15169" width="6.7109375" style="1016" customWidth="1"/>
    <col min="15170" max="15170" width="7.7109375" style="1016" customWidth="1"/>
    <col min="15171" max="15171" width="7.28515625" style="1016" customWidth="1"/>
    <col min="15172" max="15172" width="6.7109375" style="1016" customWidth="1"/>
    <col min="15173" max="15173" width="7.7109375" style="1016" customWidth="1"/>
    <col min="15174" max="15174" width="7.28515625" style="1016" customWidth="1"/>
    <col min="15175" max="15175" width="6.7109375" style="1016" customWidth="1"/>
    <col min="15176" max="15176" width="7.7109375" style="1016" customWidth="1"/>
    <col min="15177" max="15177" width="7.28515625" style="1016" customWidth="1"/>
    <col min="15178" max="15178" width="6.7109375" style="1016" customWidth="1"/>
    <col min="15179" max="15179" width="7.7109375" style="1016" customWidth="1"/>
    <col min="15180" max="15180" width="7.28515625" style="1016" customWidth="1"/>
    <col min="15181" max="15181" width="6.7109375" style="1016" customWidth="1"/>
    <col min="15182" max="15182" width="7.7109375" style="1016" customWidth="1"/>
    <col min="15183" max="15183" width="7.28515625" style="1016" customWidth="1"/>
    <col min="15184" max="15184" width="6.7109375" style="1016" customWidth="1"/>
    <col min="15185" max="15185" width="7.7109375" style="1016" customWidth="1"/>
    <col min="15186" max="15186" width="7.28515625" style="1016" customWidth="1"/>
    <col min="15187" max="15187" width="6.7109375" style="1016" customWidth="1"/>
    <col min="15188" max="15188" width="7.7109375" style="1016" customWidth="1"/>
    <col min="15189" max="15189" width="7.28515625" style="1016" customWidth="1"/>
    <col min="15190" max="15190" width="6.7109375" style="1016" customWidth="1"/>
    <col min="15191" max="15191" width="7.7109375" style="1016" customWidth="1"/>
    <col min="15192" max="15192" width="7.28515625" style="1016" customWidth="1"/>
    <col min="15193" max="15193" width="6.7109375" style="1016" customWidth="1"/>
    <col min="15194" max="15194" width="7.7109375" style="1016" customWidth="1"/>
    <col min="15195" max="15195" width="7.28515625" style="1016" customWidth="1"/>
    <col min="15196" max="15196" width="6.7109375" style="1016" customWidth="1"/>
    <col min="15197" max="15197" width="7.7109375" style="1016" customWidth="1"/>
    <col min="15198" max="15198" width="7.28515625" style="1016" customWidth="1"/>
    <col min="15199" max="15199" width="7.7109375" style="1016" customWidth="1"/>
    <col min="15200" max="15200" width="8.85546875" style="1016" customWidth="1"/>
    <col min="15201" max="15201" width="10.7109375" style="1016" customWidth="1"/>
    <col min="15202" max="15415" width="9.140625" style="1016"/>
    <col min="15416" max="15416" width="8.5703125" style="1016" customWidth="1"/>
    <col min="15417" max="15417" width="5.28515625" style="1016" customWidth="1"/>
    <col min="15418" max="15418" width="7.28515625" style="1016" customWidth="1"/>
    <col min="15419" max="15419" width="6.7109375" style="1016" customWidth="1"/>
    <col min="15420" max="15420" width="7.7109375" style="1016" customWidth="1"/>
    <col min="15421" max="15421" width="7.28515625" style="1016" customWidth="1"/>
    <col min="15422" max="15422" width="6.7109375" style="1016" customWidth="1"/>
    <col min="15423" max="15423" width="7.7109375" style="1016" customWidth="1"/>
    <col min="15424" max="15424" width="7.28515625" style="1016" customWidth="1"/>
    <col min="15425" max="15425" width="6.7109375" style="1016" customWidth="1"/>
    <col min="15426" max="15426" width="7.7109375" style="1016" customWidth="1"/>
    <col min="15427" max="15427" width="7.28515625" style="1016" customWidth="1"/>
    <col min="15428" max="15428" width="6.7109375" style="1016" customWidth="1"/>
    <col min="15429" max="15429" width="7.7109375" style="1016" customWidth="1"/>
    <col min="15430" max="15430" width="7.28515625" style="1016" customWidth="1"/>
    <col min="15431" max="15431" width="6.7109375" style="1016" customWidth="1"/>
    <col min="15432" max="15432" width="7.7109375" style="1016" customWidth="1"/>
    <col min="15433" max="15433" width="7.28515625" style="1016" customWidth="1"/>
    <col min="15434" max="15434" width="6.7109375" style="1016" customWidth="1"/>
    <col min="15435" max="15435" width="7.7109375" style="1016" customWidth="1"/>
    <col min="15436" max="15436" width="7.28515625" style="1016" customWidth="1"/>
    <col min="15437" max="15437" width="6.7109375" style="1016" customWidth="1"/>
    <col min="15438" max="15438" width="7.7109375" style="1016" customWidth="1"/>
    <col min="15439" max="15439" width="7.28515625" style="1016" customWidth="1"/>
    <col min="15440" max="15440" width="6.7109375" style="1016" customWidth="1"/>
    <col min="15441" max="15441" width="7.7109375" style="1016" customWidth="1"/>
    <col min="15442" max="15442" width="7.28515625" style="1016" customWidth="1"/>
    <col min="15443" max="15443" width="6.7109375" style="1016" customWidth="1"/>
    <col min="15444" max="15444" width="7.7109375" style="1016" customWidth="1"/>
    <col min="15445" max="15445" width="7.28515625" style="1016" customWidth="1"/>
    <col min="15446" max="15446" width="6.7109375" style="1016" customWidth="1"/>
    <col min="15447" max="15447" width="7.7109375" style="1016" customWidth="1"/>
    <col min="15448" max="15448" width="7.28515625" style="1016" customWidth="1"/>
    <col min="15449" max="15449" width="6.7109375" style="1016" customWidth="1"/>
    <col min="15450" max="15450" width="7.7109375" style="1016" customWidth="1"/>
    <col min="15451" max="15451" width="7.28515625" style="1016" customWidth="1"/>
    <col min="15452" max="15452" width="6.7109375" style="1016" customWidth="1"/>
    <col min="15453" max="15453" width="7.7109375" style="1016" customWidth="1"/>
    <col min="15454" max="15454" width="7.28515625" style="1016" customWidth="1"/>
    <col min="15455" max="15455" width="7.7109375" style="1016" customWidth="1"/>
    <col min="15456" max="15456" width="8.85546875" style="1016" customWidth="1"/>
    <col min="15457" max="15457" width="10.7109375" style="1016" customWidth="1"/>
    <col min="15458" max="15671" width="9.140625" style="1016"/>
    <col min="15672" max="15672" width="8.5703125" style="1016" customWidth="1"/>
    <col min="15673" max="15673" width="5.28515625" style="1016" customWidth="1"/>
    <col min="15674" max="15674" width="7.28515625" style="1016" customWidth="1"/>
    <col min="15675" max="15675" width="6.7109375" style="1016" customWidth="1"/>
    <col min="15676" max="15676" width="7.7109375" style="1016" customWidth="1"/>
    <col min="15677" max="15677" width="7.28515625" style="1016" customWidth="1"/>
    <col min="15678" max="15678" width="6.7109375" style="1016" customWidth="1"/>
    <col min="15679" max="15679" width="7.7109375" style="1016" customWidth="1"/>
    <col min="15680" max="15680" width="7.28515625" style="1016" customWidth="1"/>
    <col min="15681" max="15681" width="6.7109375" style="1016" customWidth="1"/>
    <col min="15682" max="15682" width="7.7109375" style="1016" customWidth="1"/>
    <col min="15683" max="15683" width="7.28515625" style="1016" customWidth="1"/>
    <col min="15684" max="15684" width="6.7109375" style="1016" customWidth="1"/>
    <col min="15685" max="15685" width="7.7109375" style="1016" customWidth="1"/>
    <col min="15686" max="15686" width="7.28515625" style="1016" customWidth="1"/>
    <col min="15687" max="15687" width="6.7109375" style="1016" customWidth="1"/>
    <col min="15688" max="15688" width="7.7109375" style="1016" customWidth="1"/>
    <col min="15689" max="15689" width="7.28515625" style="1016" customWidth="1"/>
    <col min="15690" max="15690" width="6.7109375" style="1016" customWidth="1"/>
    <col min="15691" max="15691" width="7.7109375" style="1016" customWidth="1"/>
    <col min="15692" max="15692" width="7.28515625" style="1016" customWidth="1"/>
    <col min="15693" max="15693" width="6.7109375" style="1016" customWidth="1"/>
    <col min="15694" max="15694" width="7.7109375" style="1016" customWidth="1"/>
    <col min="15695" max="15695" width="7.28515625" style="1016" customWidth="1"/>
    <col min="15696" max="15696" width="6.7109375" style="1016" customWidth="1"/>
    <col min="15697" max="15697" width="7.7109375" style="1016" customWidth="1"/>
    <col min="15698" max="15698" width="7.28515625" style="1016" customWidth="1"/>
    <col min="15699" max="15699" width="6.7109375" style="1016" customWidth="1"/>
    <col min="15700" max="15700" width="7.7109375" style="1016" customWidth="1"/>
    <col min="15701" max="15701" width="7.28515625" style="1016" customWidth="1"/>
    <col min="15702" max="15702" width="6.7109375" style="1016" customWidth="1"/>
    <col min="15703" max="15703" width="7.7109375" style="1016" customWidth="1"/>
    <col min="15704" max="15704" width="7.28515625" style="1016" customWidth="1"/>
    <col min="15705" max="15705" width="6.7109375" style="1016" customWidth="1"/>
    <col min="15706" max="15706" width="7.7109375" style="1016" customWidth="1"/>
    <col min="15707" max="15707" width="7.28515625" style="1016" customWidth="1"/>
    <col min="15708" max="15708" width="6.7109375" style="1016" customWidth="1"/>
    <col min="15709" max="15709" width="7.7109375" style="1016" customWidth="1"/>
    <col min="15710" max="15710" width="7.28515625" style="1016" customWidth="1"/>
    <col min="15711" max="15711" width="7.7109375" style="1016" customWidth="1"/>
    <col min="15712" max="15712" width="8.85546875" style="1016" customWidth="1"/>
    <col min="15713" max="15713" width="10.7109375" style="1016" customWidth="1"/>
    <col min="15714" max="15927" width="9.140625" style="1016"/>
    <col min="15928" max="15928" width="8.5703125" style="1016" customWidth="1"/>
    <col min="15929" max="15929" width="5.28515625" style="1016" customWidth="1"/>
    <col min="15930" max="15930" width="7.28515625" style="1016" customWidth="1"/>
    <col min="15931" max="15931" width="6.7109375" style="1016" customWidth="1"/>
    <col min="15932" max="15932" width="7.7109375" style="1016" customWidth="1"/>
    <col min="15933" max="15933" width="7.28515625" style="1016" customWidth="1"/>
    <col min="15934" max="15934" width="6.7109375" style="1016" customWidth="1"/>
    <col min="15935" max="15935" width="7.7109375" style="1016" customWidth="1"/>
    <col min="15936" max="15936" width="7.28515625" style="1016" customWidth="1"/>
    <col min="15937" max="15937" width="6.7109375" style="1016" customWidth="1"/>
    <col min="15938" max="15938" width="7.7109375" style="1016" customWidth="1"/>
    <col min="15939" max="15939" width="7.28515625" style="1016" customWidth="1"/>
    <col min="15940" max="15940" width="6.7109375" style="1016" customWidth="1"/>
    <col min="15941" max="15941" width="7.7109375" style="1016" customWidth="1"/>
    <col min="15942" max="15942" width="7.28515625" style="1016" customWidth="1"/>
    <col min="15943" max="15943" width="6.7109375" style="1016" customWidth="1"/>
    <col min="15944" max="15944" width="7.7109375" style="1016" customWidth="1"/>
    <col min="15945" max="15945" width="7.28515625" style="1016" customWidth="1"/>
    <col min="15946" max="15946" width="6.7109375" style="1016" customWidth="1"/>
    <col min="15947" max="15947" width="7.7109375" style="1016" customWidth="1"/>
    <col min="15948" max="15948" width="7.28515625" style="1016" customWidth="1"/>
    <col min="15949" max="15949" width="6.7109375" style="1016" customWidth="1"/>
    <col min="15950" max="15950" width="7.7109375" style="1016" customWidth="1"/>
    <col min="15951" max="15951" width="7.28515625" style="1016" customWidth="1"/>
    <col min="15952" max="15952" width="6.7109375" style="1016" customWidth="1"/>
    <col min="15953" max="15953" width="7.7109375" style="1016" customWidth="1"/>
    <col min="15954" max="15954" width="7.28515625" style="1016" customWidth="1"/>
    <col min="15955" max="15955" width="6.7109375" style="1016" customWidth="1"/>
    <col min="15956" max="15956" width="7.7109375" style="1016" customWidth="1"/>
    <col min="15957" max="15957" width="7.28515625" style="1016" customWidth="1"/>
    <col min="15958" max="15958" width="6.7109375" style="1016" customWidth="1"/>
    <col min="15959" max="15959" width="7.7109375" style="1016" customWidth="1"/>
    <col min="15960" max="15960" width="7.28515625" style="1016" customWidth="1"/>
    <col min="15961" max="15961" width="6.7109375" style="1016" customWidth="1"/>
    <col min="15962" max="15962" width="7.7109375" style="1016" customWidth="1"/>
    <col min="15963" max="15963" width="7.28515625" style="1016" customWidth="1"/>
    <col min="15964" max="15964" width="6.7109375" style="1016" customWidth="1"/>
    <col min="15965" max="15965" width="7.7109375" style="1016" customWidth="1"/>
    <col min="15966" max="15966" width="7.28515625" style="1016" customWidth="1"/>
    <col min="15967" max="15967" width="7.7109375" style="1016" customWidth="1"/>
    <col min="15968" max="15968" width="8.85546875" style="1016" customWidth="1"/>
    <col min="15969" max="15969" width="10.7109375" style="1016" customWidth="1"/>
    <col min="15970" max="16183" width="9.140625" style="1016"/>
    <col min="16184" max="16184" width="8.5703125" style="1016" customWidth="1"/>
    <col min="16185" max="16185" width="5.28515625" style="1016" customWidth="1"/>
    <col min="16186" max="16186" width="7.28515625" style="1016" customWidth="1"/>
    <col min="16187" max="16187" width="6.7109375" style="1016" customWidth="1"/>
    <col min="16188" max="16188" width="7.7109375" style="1016" customWidth="1"/>
    <col min="16189" max="16189" width="7.28515625" style="1016" customWidth="1"/>
    <col min="16190" max="16190" width="6.7109375" style="1016" customWidth="1"/>
    <col min="16191" max="16191" width="7.7109375" style="1016" customWidth="1"/>
    <col min="16192" max="16192" width="7.28515625" style="1016" customWidth="1"/>
    <col min="16193" max="16193" width="6.7109375" style="1016" customWidth="1"/>
    <col min="16194" max="16194" width="7.7109375" style="1016" customWidth="1"/>
    <col min="16195" max="16195" width="7.28515625" style="1016" customWidth="1"/>
    <col min="16196" max="16196" width="6.7109375" style="1016" customWidth="1"/>
    <col min="16197" max="16197" width="7.7109375" style="1016" customWidth="1"/>
    <col min="16198" max="16198" width="7.28515625" style="1016" customWidth="1"/>
    <col min="16199" max="16199" width="6.7109375" style="1016" customWidth="1"/>
    <col min="16200" max="16200" width="7.7109375" style="1016" customWidth="1"/>
    <col min="16201" max="16201" width="7.28515625" style="1016" customWidth="1"/>
    <col min="16202" max="16202" width="6.7109375" style="1016" customWidth="1"/>
    <col min="16203" max="16203" width="7.7109375" style="1016" customWidth="1"/>
    <col min="16204" max="16204" width="7.28515625" style="1016" customWidth="1"/>
    <col min="16205" max="16205" width="6.7109375" style="1016" customWidth="1"/>
    <col min="16206" max="16206" width="7.7109375" style="1016" customWidth="1"/>
    <col min="16207" max="16207" width="7.28515625" style="1016" customWidth="1"/>
    <col min="16208" max="16208" width="6.7109375" style="1016" customWidth="1"/>
    <col min="16209" max="16209" width="7.7109375" style="1016" customWidth="1"/>
    <col min="16210" max="16210" width="7.28515625" style="1016" customWidth="1"/>
    <col min="16211" max="16211" width="6.7109375" style="1016" customWidth="1"/>
    <col min="16212" max="16212" width="7.7109375" style="1016" customWidth="1"/>
    <col min="16213" max="16213" width="7.28515625" style="1016" customWidth="1"/>
    <col min="16214" max="16214" width="6.7109375" style="1016" customWidth="1"/>
    <col min="16215" max="16215" width="7.7109375" style="1016" customWidth="1"/>
    <col min="16216" max="16216" width="7.28515625" style="1016" customWidth="1"/>
    <col min="16217" max="16217" width="6.7109375" style="1016" customWidth="1"/>
    <col min="16218" max="16218" width="7.7109375" style="1016" customWidth="1"/>
    <col min="16219" max="16219" width="7.28515625" style="1016" customWidth="1"/>
    <col min="16220" max="16220" width="6.7109375" style="1016" customWidth="1"/>
    <col min="16221" max="16221" width="7.7109375" style="1016" customWidth="1"/>
    <col min="16222" max="16222" width="7.28515625" style="1016" customWidth="1"/>
    <col min="16223" max="16223" width="7.7109375" style="1016" customWidth="1"/>
    <col min="16224" max="16224" width="8.85546875" style="1016" customWidth="1"/>
    <col min="16225" max="16225" width="10.7109375" style="1016" customWidth="1"/>
    <col min="16226" max="16384" width="9.140625" style="1016"/>
  </cols>
  <sheetData>
    <row r="1" spans="1:120" ht="30.75" customHeight="1" x14ac:dyDescent="0.25">
      <c r="A1" s="1593" t="s">
        <v>354</v>
      </c>
      <c r="B1" s="1593"/>
      <c r="C1" s="1593"/>
      <c r="D1" s="1593"/>
      <c r="E1" s="1593"/>
      <c r="F1" s="1593"/>
      <c r="G1" s="1593"/>
      <c r="H1" s="1593"/>
      <c r="I1" s="1593"/>
      <c r="J1" s="1593"/>
      <c r="K1" s="1593"/>
      <c r="L1" s="1593"/>
      <c r="M1" s="1593"/>
      <c r="N1" s="1593"/>
      <c r="O1" s="1593"/>
      <c r="P1" s="1593"/>
      <c r="Q1" s="1593"/>
      <c r="R1" s="1593"/>
      <c r="S1" s="1593"/>
      <c r="T1" s="1004"/>
      <c r="U1" s="1004"/>
      <c r="V1" s="1004"/>
      <c r="W1" s="1004"/>
      <c r="X1" s="1004"/>
      <c r="Y1" s="1004"/>
      <c r="Z1" s="1004"/>
      <c r="AA1" s="1004"/>
      <c r="AB1" s="1004"/>
      <c r="AC1" s="1004"/>
      <c r="AD1" s="1004"/>
      <c r="AE1" s="1004"/>
      <c r="AF1" s="1004"/>
      <c r="AG1" s="1004"/>
      <c r="AH1" s="1004"/>
      <c r="AI1" s="1004"/>
      <c r="AJ1" s="1004"/>
      <c r="AK1" s="1004"/>
      <c r="AL1" s="1004"/>
      <c r="AM1" s="1005"/>
      <c r="AN1" s="1004"/>
      <c r="AO1" s="1004"/>
      <c r="AP1" s="1004"/>
      <c r="AQ1" s="1004"/>
      <c r="AR1" s="1004"/>
      <c r="AS1" s="1004"/>
      <c r="AT1" s="1004"/>
      <c r="AU1" s="1004"/>
      <c r="AV1" s="1006"/>
      <c r="AW1" s="1007"/>
      <c r="AX1" s="1004"/>
      <c r="AY1" s="1004"/>
      <c r="AZ1" s="1008"/>
      <c r="BA1" s="1004"/>
      <c r="BB1" s="1004"/>
      <c r="BC1" s="1004"/>
      <c r="BD1" s="1004"/>
      <c r="BE1" s="1004"/>
      <c r="BF1" s="1004"/>
      <c r="BG1" s="1004"/>
      <c r="BH1" s="1005"/>
      <c r="BI1" s="1009"/>
      <c r="BJ1" s="1009"/>
      <c r="BK1" s="1008"/>
      <c r="BL1" s="1004"/>
      <c r="BM1" s="1004"/>
      <c r="BN1" s="1004"/>
      <c r="BO1" s="1004"/>
      <c r="BP1" s="1004"/>
      <c r="BQ1" s="1004"/>
      <c r="BR1" s="1004"/>
      <c r="BS1" s="1004"/>
      <c r="BT1" s="1004"/>
      <c r="BU1" s="1004"/>
      <c r="BV1" s="1004"/>
      <c r="BW1" s="1004"/>
      <c r="BX1" s="1004"/>
      <c r="BY1" s="1004"/>
      <c r="BZ1" s="1004"/>
      <c r="CA1" s="1004"/>
      <c r="CB1" s="1004"/>
      <c r="CC1" s="1004"/>
      <c r="CD1" s="1004"/>
      <c r="CE1" s="1004"/>
      <c r="CF1" s="1004"/>
      <c r="CG1" s="1004"/>
      <c r="CH1" s="1004"/>
      <c r="CI1" s="1004"/>
      <c r="CJ1" s="1010"/>
      <c r="CK1" s="1008"/>
      <c r="CL1" s="1004"/>
      <c r="CM1" s="1004"/>
      <c r="CN1" s="1004"/>
      <c r="CO1" s="1004"/>
      <c r="CP1" s="1004"/>
      <c r="CQ1" s="1004"/>
      <c r="CR1" s="1004"/>
      <c r="CS1" s="1004"/>
      <c r="CT1" s="1004"/>
      <c r="CU1" s="1004"/>
      <c r="CV1" s="1004"/>
      <c r="CW1" s="1004"/>
      <c r="CX1" s="1004"/>
    </row>
    <row r="2" spans="1:120" ht="30.75" customHeight="1" x14ac:dyDescent="0.25">
      <c r="A2" s="1011"/>
      <c r="B2" s="1011"/>
      <c r="C2" s="1002"/>
      <c r="D2" s="1002"/>
      <c r="E2" s="1002"/>
      <c r="F2" s="1002"/>
      <c r="G2" s="1002"/>
      <c r="H2" s="1002"/>
      <c r="I2" s="1002"/>
      <c r="J2" s="1002"/>
      <c r="K2" s="1002"/>
      <c r="L2" s="1002"/>
      <c r="M2" s="1002"/>
      <c r="N2" s="1002"/>
      <c r="O2" s="1002"/>
      <c r="P2" s="1002"/>
      <c r="Q2" s="1002"/>
      <c r="R2" s="1002"/>
      <c r="S2" s="1002"/>
      <c r="T2" s="1002"/>
      <c r="U2" s="1002"/>
      <c r="V2" s="1002"/>
      <c r="W2" s="1002"/>
      <c r="X2" s="1002"/>
      <c r="Y2" s="1002"/>
      <c r="Z2" s="1002"/>
      <c r="AA2" s="1002"/>
      <c r="AB2" s="1002"/>
      <c r="AC2" s="1002"/>
      <c r="AD2" s="1002"/>
      <c r="AE2" s="1002"/>
      <c r="AF2" s="1002"/>
      <c r="AG2" s="1002"/>
      <c r="AH2" s="1002"/>
      <c r="AI2" s="1002"/>
      <c r="AJ2" s="1002"/>
      <c r="AK2" s="1002"/>
      <c r="AL2" s="1002"/>
      <c r="AM2" s="1002"/>
      <c r="AN2" s="1002"/>
      <c r="AO2" s="1002"/>
      <c r="AP2" s="1002"/>
      <c r="AQ2" s="1002"/>
      <c r="AR2" s="1002"/>
      <c r="AS2" s="1002"/>
      <c r="AT2" s="1002"/>
      <c r="AU2" s="1002"/>
      <c r="AV2" s="1002"/>
      <c r="AW2" s="1002"/>
      <c r="AX2" s="1002"/>
      <c r="AY2" s="1002"/>
      <c r="AZ2" s="1002"/>
      <c r="BA2" s="1002"/>
      <c r="BB2" s="1002"/>
      <c r="BC2" s="1002"/>
      <c r="BD2" s="1002"/>
      <c r="BE2" s="1002"/>
      <c r="BF2" s="1002"/>
      <c r="BG2" s="1002"/>
      <c r="BH2" s="1002"/>
      <c r="BI2" s="1002"/>
      <c r="BJ2" s="1002"/>
      <c r="BK2" s="1002"/>
      <c r="BL2" s="1002"/>
      <c r="BM2" s="1002"/>
      <c r="BN2" s="1002"/>
      <c r="BO2" s="1002"/>
      <c r="BP2" s="1002"/>
      <c r="BQ2" s="1002"/>
      <c r="BR2" s="1002"/>
      <c r="BS2" s="1002"/>
      <c r="BT2" s="1002"/>
      <c r="BU2" s="1002"/>
      <c r="BV2" s="1002"/>
      <c r="BW2" s="1002"/>
      <c r="BX2" s="1002"/>
      <c r="BY2" s="1002"/>
      <c r="BZ2" s="1002"/>
      <c r="CA2" s="1002"/>
      <c r="CB2" s="1002"/>
      <c r="CC2" s="1002"/>
      <c r="CD2" s="1002"/>
      <c r="CE2" s="1002"/>
      <c r="CF2" s="1002"/>
      <c r="CG2" s="1002"/>
      <c r="CH2" s="1002"/>
      <c r="CI2" s="1002"/>
      <c r="CJ2" s="1002"/>
      <c r="CK2" s="1002"/>
      <c r="CL2" s="1002"/>
      <c r="CM2" s="1003"/>
      <c r="CN2" s="1584" t="s">
        <v>357</v>
      </c>
      <c r="CO2" s="1585"/>
      <c r="CP2" s="1585"/>
      <c r="CQ2" s="1586"/>
      <c r="CR2" s="1015"/>
      <c r="CS2" s="1015"/>
      <c r="CT2" s="1004"/>
      <c r="CU2" s="1004"/>
      <c r="CV2" s="1004"/>
      <c r="CW2" s="1004"/>
      <c r="CX2" s="1004"/>
    </row>
    <row r="3" spans="1:120" ht="30.75" customHeight="1" x14ac:dyDescent="0.25">
      <c r="A3" s="1011"/>
      <c r="B3" s="1011"/>
      <c r="C3" s="1002"/>
      <c r="D3" s="1002"/>
      <c r="E3" s="1002"/>
      <c r="F3" s="1002"/>
      <c r="G3" s="1002"/>
      <c r="H3" s="1002"/>
      <c r="I3" s="1002"/>
      <c r="J3" s="1002"/>
      <c r="K3" s="1002"/>
      <c r="L3" s="1002"/>
      <c r="M3" s="1002"/>
      <c r="N3" s="1002"/>
      <c r="O3" s="1002"/>
      <c r="P3" s="1002"/>
      <c r="Q3" s="1002"/>
      <c r="R3" s="1002"/>
      <c r="S3" s="1002"/>
      <c r="T3" s="1002"/>
      <c r="U3" s="1002"/>
      <c r="V3" s="1002"/>
      <c r="W3" s="1002"/>
      <c r="X3" s="1002"/>
      <c r="Y3" s="1002"/>
      <c r="Z3" s="1002"/>
      <c r="AA3" s="1002"/>
      <c r="AB3" s="1002"/>
      <c r="AC3" s="1002"/>
      <c r="AD3" s="1002"/>
      <c r="AE3" s="1002"/>
      <c r="AF3" s="1002"/>
      <c r="AG3" s="1002"/>
      <c r="AH3" s="1002"/>
      <c r="AI3" s="1002"/>
      <c r="AJ3" s="1002"/>
      <c r="AK3" s="1002"/>
      <c r="AL3" s="1002"/>
      <c r="AM3" s="1002"/>
      <c r="AN3" s="1002"/>
      <c r="AO3" s="1002"/>
      <c r="AP3" s="1002"/>
      <c r="AQ3" s="1002"/>
      <c r="AR3" s="1002"/>
      <c r="AS3" s="1002"/>
      <c r="AT3" s="1002"/>
      <c r="AU3" s="1002"/>
      <c r="AV3" s="1002"/>
      <c r="AW3" s="1002"/>
      <c r="AX3" s="1002"/>
      <c r="AY3" s="1002"/>
      <c r="AZ3" s="1002"/>
      <c r="BA3" s="1002"/>
      <c r="BB3" s="1002"/>
      <c r="BC3" s="1002"/>
      <c r="BD3" s="1002"/>
      <c r="BE3" s="1002"/>
      <c r="BF3" s="1002"/>
      <c r="BG3" s="1002"/>
      <c r="BH3" s="1002"/>
      <c r="BI3" s="1002"/>
      <c r="BJ3" s="1002"/>
      <c r="BK3" s="1002"/>
      <c r="BL3" s="1002"/>
      <c r="BM3" s="1002"/>
      <c r="BN3" s="1002"/>
      <c r="BO3" s="1002"/>
      <c r="BP3" s="1002"/>
      <c r="BQ3" s="1002"/>
      <c r="BR3" s="1002"/>
      <c r="BS3" s="1002"/>
      <c r="BT3" s="1002"/>
      <c r="BU3" s="1002"/>
      <c r="BV3" s="1002"/>
      <c r="BW3" s="1002"/>
      <c r="BX3" s="1002"/>
      <c r="BY3" s="1002"/>
      <c r="BZ3" s="1002"/>
      <c r="CA3" s="1002"/>
      <c r="CB3" s="1002"/>
      <c r="CC3" s="1002"/>
      <c r="CD3" s="1002"/>
      <c r="CE3" s="1002"/>
      <c r="CF3" s="1002"/>
      <c r="CG3" s="1002"/>
      <c r="CH3" s="1002"/>
      <c r="CI3" s="1002"/>
      <c r="CJ3" s="1002"/>
      <c r="CK3" s="1002"/>
      <c r="CL3" s="1002"/>
      <c r="CM3" s="1002"/>
      <c r="CN3" s="1587"/>
      <c r="CO3" s="1588"/>
      <c r="CP3" s="1588"/>
      <c r="CQ3" s="1589"/>
      <c r="CR3" s="1004"/>
      <c r="CS3" s="1004"/>
      <c r="CT3" s="1004"/>
      <c r="CU3" s="1004"/>
      <c r="CV3" s="1004"/>
      <c r="CW3" s="1004"/>
      <c r="CX3" s="1004"/>
    </row>
    <row r="4" spans="1:120" ht="30.75" customHeight="1" x14ac:dyDescent="0.25">
      <c r="A4" s="1011"/>
      <c r="B4" s="1011"/>
      <c r="C4" s="1011">
        <f>E14</f>
        <v>0</v>
      </c>
      <c r="D4" s="1011"/>
      <c r="E4" s="1002"/>
      <c r="F4" s="1002"/>
      <c r="G4" s="1002"/>
      <c r="H4" s="1002"/>
      <c r="I4" s="1002"/>
      <c r="J4" s="1002"/>
      <c r="K4" s="1002"/>
      <c r="L4" s="1002"/>
      <c r="M4" s="1002"/>
      <c r="N4" s="1002"/>
      <c r="O4" s="1002"/>
      <c r="P4" s="1002"/>
      <c r="Q4" s="1002"/>
      <c r="R4" s="1002"/>
      <c r="S4" s="1002"/>
      <c r="T4" s="1002"/>
      <c r="U4" s="1002"/>
      <c r="V4" s="1002"/>
      <c r="W4" s="1002"/>
      <c r="X4" s="1002"/>
      <c r="Y4" s="1002"/>
      <c r="Z4" s="1002"/>
      <c r="AA4" s="1002"/>
      <c r="AB4" s="1002"/>
      <c r="AC4" s="1002"/>
      <c r="AD4" s="1002"/>
      <c r="AE4" s="1002"/>
      <c r="AF4" s="1002"/>
      <c r="AG4" s="1002"/>
      <c r="AH4" s="1002"/>
      <c r="AI4" s="1002"/>
      <c r="AJ4" s="1002"/>
      <c r="AK4" s="1002"/>
      <c r="AL4" s="1002"/>
      <c r="AM4" s="1002"/>
      <c r="AN4" s="1002"/>
      <c r="AO4" s="1002"/>
      <c r="AP4" s="1002"/>
      <c r="AQ4" s="1002"/>
      <c r="AR4" s="1002"/>
      <c r="AS4" s="1002"/>
      <c r="AT4" s="1002"/>
      <c r="AU4" s="1002"/>
      <c r="AV4" s="1002"/>
      <c r="AW4" s="1002"/>
      <c r="AX4" s="1002"/>
      <c r="AY4" s="1002"/>
      <c r="AZ4" s="1002"/>
      <c r="BA4" s="1002"/>
      <c r="BB4" s="1002"/>
      <c r="BC4" s="1002"/>
      <c r="BD4" s="1002"/>
      <c r="BE4" s="1002"/>
      <c r="BF4" s="1002"/>
      <c r="BG4" s="1002"/>
      <c r="BH4" s="1002"/>
      <c r="BI4" s="1002"/>
      <c r="BJ4" s="1002"/>
      <c r="BK4" s="1002"/>
      <c r="BL4" s="1002"/>
      <c r="BM4" s="1002"/>
      <c r="BN4" s="1002"/>
      <c r="BO4" s="1002"/>
      <c r="BP4" s="1002"/>
      <c r="BQ4" s="1002"/>
      <c r="BR4" s="1002"/>
      <c r="BS4" s="1002"/>
      <c r="BT4" s="1002"/>
      <c r="BU4" s="1002"/>
      <c r="BV4" s="1002"/>
      <c r="BW4" s="1002"/>
      <c r="BX4" s="1002"/>
      <c r="BY4" s="1002"/>
      <c r="BZ4" s="1002"/>
      <c r="CA4" s="1002"/>
      <c r="CB4" s="1002"/>
      <c r="CC4" s="1002"/>
      <c r="CD4" s="1002"/>
      <c r="CE4" s="1002"/>
      <c r="CF4" s="1002"/>
      <c r="CG4" s="1002"/>
      <c r="CH4" s="1002"/>
      <c r="CI4" s="1002"/>
      <c r="CJ4" s="1002"/>
      <c r="CK4" s="1002"/>
      <c r="CL4" s="1002"/>
      <c r="CM4" s="1002"/>
      <c r="CN4" s="1590"/>
      <c r="CO4" s="1591"/>
      <c r="CP4" s="1591"/>
      <c r="CQ4" s="1592"/>
      <c r="CR4" s="1004"/>
      <c r="CS4" s="1004"/>
      <c r="CT4" s="1004"/>
      <c r="CU4" s="1004"/>
      <c r="CV4" s="1004"/>
      <c r="CW4" s="1004"/>
      <c r="CX4" s="1004"/>
    </row>
    <row r="5" spans="1:120" ht="18.75" customHeight="1" thickBot="1" x14ac:dyDescent="0.3">
      <c r="A5" s="1011"/>
      <c r="B5" s="1011"/>
      <c r="C5" s="1012">
        <f>E15</f>
        <v>0</v>
      </c>
      <c r="D5" s="1012"/>
      <c r="E5" s="1013"/>
      <c r="F5" s="1013"/>
      <c r="G5" s="1013"/>
      <c r="H5" s="1013"/>
      <c r="I5" s="1013"/>
      <c r="J5" s="1013"/>
      <c r="K5" s="1013"/>
      <c r="L5" s="1013"/>
      <c r="M5" s="1013"/>
      <c r="N5" s="1013"/>
      <c r="O5" s="1013"/>
      <c r="P5" s="1013"/>
      <c r="Q5" s="1013"/>
      <c r="R5" s="1013"/>
      <c r="S5" s="1013"/>
      <c r="T5" s="1013"/>
      <c r="U5" s="1013"/>
      <c r="V5" s="1013"/>
      <c r="W5" s="1013"/>
      <c r="X5" s="1013"/>
      <c r="Y5" s="1013"/>
      <c r="Z5" s="1013"/>
      <c r="AA5" s="1013"/>
      <c r="AB5" s="1013"/>
      <c r="AC5" s="1013"/>
      <c r="AD5" s="1013"/>
      <c r="AE5" s="1013"/>
      <c r="AF5" s="1013"/>
      <c r="AG5" s="1013"/>
      <c r="AH5" s="1013"/>
      <c r="AI5" s="1013"/>
      <c r="AJ5" s="1013"/>
      <c r="AK5" s="1013"/>
      <c r="AL5" s="1013"/>
      <c r="AM5" s="1013"/>
      <c r="AN5" s="1013"/>
      <c r="AO5" s="1013"/>
      <c r="AP5" s="1013"/>
      <c r="AQ5" s="1013"/>
      <c r="AR5" s="1013"/>
      <c r="AS5" s="1013"/>
      <c r="AT5" s="1013"/>
      <c r="AU5" s="1013"/>
      <c r="AV5" s="1013"/>
      <c r="AW5" s="1013"/>
      <c r="AX5" s="1013"/>
      <c r="AY5" s="1013"/>
      <c r="AZ5" s="1013"/>
      <c r="BA5" s="1013"/>
      <c r="BB5" s="1013"/>
      <c r="BC5" s="1013"/>
      <c r="BD5" s="1013"/>
      <c r="BE5" s="1013"/>
      <c r="BF5" s="1013"/>
      <c r="BG5" s="1013"/>
      <c r="BH5" s="1013"/>
      <c r="BI5" s="1013"/>
      <c r="BJ5" s="1013"/>
      <c r="BK5" s="1013"/>
      <c r="BL5" s="1013"/>
      <c r="BM5" s="1013"/>
      <c r="BN5" s="1013"/>
      <c r="BO5" s="1013"/>
      <c r="BP5" s="1013"/>
      <c r="BQ5" s="1013"/>
      <c r="BR5" s="1013"/>
      <c r="BS5" s="1013"/>
      <c r="BT5" s="1013"/>
      <c r="BU5" s="1013"/>
      <c r="BV5" s="1013"/>
      <c r="BW5" s="1013"/>
      <c r="BX5" s="1013"/>
      <c r="BY5" s="1013"/>
      <c r="BZ5" s="1013"/>
      <c r="CA5" s="1013"/>
      <c r="CB5" s="1013"/>
      <c r="CC5" s="1013"/>
      <c r="CD5" s="1013"/>
      <c r="CE5" s="1013"/>
      <c r="CF5" s="1013"/>
      <c r="CG5" s="1013"/>
      <c r="CH5" s="1013"/>
      <c r="CI5" s="1013"/>
      <c r="CJ5" s="1013"/>
      <c r="CK5" s="1013"/>
      <c r="CL5" s="1013"/>
      <c r="CM5" s="1013"/>
      <c r="CN5" s="1013"/>
      <c r="CO5" s="1014"/>
      <c r="CP5" s="1004"/>
      <c r="CQ5" s="1004"/>
      <c r="CR5" s="1004"/>
      <c r="CS5" s="1004"/>
      <c r="CT5" s="1004"/>
      <c r="CU5" s="1004"/>
      <c r="CV5" s="1004"/>
      <c r="CW5" s="1004"/>
      <c r="CX5" s="1004"/>
    </row>
    <row r="6" spans="1:120" ht="15" customHeight="1" x14ac:dyDescent="0.25">
      <c r="A6" s="868"/>
      <c r="B6" s="816"/>
      <c r="C6" s="867">
        <f>'Capacity Plan'!D21</f>
        <v>0</v>
      </c>
      <c r="D6" s="866"/>
      <c r="E6" s="1564" t="s">
        <v>355</v>
      </c>
      <c r="F6" s="867">
        <f>'Capacity Plan'!$D22</f>
        <v>0</v>
      </c>
      <c r="G6" s="866"/>
      <c r="H6" s="1564" t="s">
        <v>355</v>
      </c>
      <c r="I6" s="867">
        <f>'Capacity Plan'!$D23</f>
        <v>0</v>
      </c>
      <c r="J6" s="866"/>
      <c r="K6" s="1564" t="s">
        <v>355</v>
      </c>
      <c r="L6" s="867">
        <f>'Capacity Plan'!$D24</f>
        <v>0</v>
      </c>
      <c r="M6" s="866"/>
      <c r="N6" s="1564" t="s">
        <v>355</v>
      </c>
      <c r="O6" s="867">
        <f>'Capacity Plan'!$D25</f>
        <v>0</v>
      </c>
      <c r="P6" s="866"/>
      <c r="Q6" s="1564" t="s">
        <v>355</v>
      </c>
      <c r="R6" s="867">
        <f>'Capacity Plan'!$D26</f>
        <v>0</v>
      </c>
      <c r="S6" s="866"/>
      <c r="T6" s="1564" t="s">
        <v>355</v>
      </c>
      <c r="U6" s="867">
        <f>'Capacity Plan'!$D27</f>
        <v>0</v>
      </c>
      <c r="V6" s="866"/>
      <c r="W6" s="1564" t="s">
        <v>355</v>
      </c>
      <c r="X6" s="867">
        <f>'Capacity Plan'!$D28</f>
        <v>0</v>
      </c>
      <c r="Y6" s="866"/>
      <c r="Z6" s="1564" t="s">
        <v>355</v>
      </c>
      <c r="AA6" s="867">
        <f>'Capacity Plan'!$D29</f>
        <v>0</v>
      </c>
      <c r="AB6" s="866"/>
      <c r="AC6" s="1564" t="s">
        <v>355</v>
      </c>
      <c r="AD6" s="867">
        <f>'Capacity Plan'!$D30</f>
        <v>0</v>
      </c>
      <c r="AE6" s="866"/>
      <c r="AF6" s="1564" t="s">
        <v>355</v>
      </c>
      <c r="AG6" s="867">
        <f>'Capacity Plan'!$D31</f>
        <v>0</v>
      </c>
      <c r="AH6" s="866"/>
      <c r="AI6" s="1564" t="s">
        <v>355</v>
      </c>
      <c r="AJ6" s="867">
        <f>'Capacity Plan'!$D32</f>
        <v>0</v>
      </c>
      <c r="AK6" s="866"/>
      <c r="AL6" s="1564" t="s">
        <v>355</v>
      </c>
      <c r="AM6" s="867">
        <f>'Capacity Plan'!$D33</f>
        <v>0</v>
      </c>
      <c r="AN6" s="866"/>
      <c r="AO6" s="1564" t="s">
        <v>355</v>
      </c>
      <c r="AP6" s="867">
        <f>'Capacity Plan'!$D34</f>
        <v>0</v>
      </c>
      <c r="AQ6" s="866"/>
      <c r="AR6" s="1564" t="s">
        <v>355</v>
      </c>
      <c r="AS6" s="867">
        <f>'Capacity Plan'!$D35</f>
        <v>0</v>
      </c>
      <c r="AT6" s="866"/>
      <c r="AU6" s="1564" t="s">
        <v>355</v>
      </c>
      <c r="AV6" s="867">
        <f>'Capacity Plan'!$D36</f>
        <v>0</v>
      </c>
      <c r="AW6" s="866"/>
      <c r="AX6" s="1564" t="s">
        <v>355</v>
      </c>
      <c r="AY6" s="867">
        <f>'Capacity Plan'!$D37</f>
        <v>0</v>
      </c>
      <c r="AZ6" s="866"/>
      <c r="BA6" s="1564" t="s">
        <v>355</v>
      </c>
      <c r="BB6" s="867">
        <f>'Capacity Plan'!$D38</f>
        <v>0</v>
      </c>
      <c r="BC6" s="866"/>
      <c r="BD6" s="1564" t="s">
        <v>355</v>
      </c>
      <c r="BE6" s="867">
        <f>'Capacity Plan'!$D39</f>
        <v>0</v>
      </c>
      <c r="BF6" s="866"/>
      <c r="BG6" s="1564" t="s">
        <v>355</v>
      </c>
      <c r="BH6" s="867">
        <f>'Capacity Plan'!$D40</f>
        <v>0</v>
      </c>
      <c r="BI6" s="866"/>
      <c r="BJ6" s="1564" t="s">
        <v>355</v>
      </c>
      <c r="BK6" s="867">
        <f>'Capacity Plan'!$D41</f>
        <v>0</v>
      </c>
      <c r="BL6" s="866"/>
      <c r="BM6" s="1564" t="s">
        <v>355</v>
      </c>
      <c r="BN6" s="867">
        <f>'Capacity Plan'!$D42</f>
        <v>0</v>
      </c>
      <c r="BO6" s="866"/>
      <c r="BP6" s="1564" t="s">
        <v>355</v>
      </c>
      <c r="BQ6" s="867">
        <f>'Capacity Plan'!$D43</f>
        <v>0</v>
      </c>
      <c r="BR6" s="866"/>
      <c r="BS6" s="1564" t="s">
        <v>355</v>
      </c>
      <c r="BT6" s="867">
        <f>'Capacity Plan'!$D44</f>
        <v>0</v>
      </c>
      <c r="BU6" s="866"/>
      <c r="BV6" s="1564" t="s">
        <v>355</v>
      </c>
      <c r="BW6" s="867">
        <f>'Capacity Plan'!$D45</f>
        <v>0</v>
      </c>
      <c r="BX6" s="866"/>
      <c r="BY6" s="1564" t="s">
        <v>355</v>
      </c>
      <c r="BZ6" s="867">
        <f>'Capacity Plan'!$D46</f>
        <v>0</v>
      </c>
      <c r="CA6" s="866"/>
      <c r="CB6" s="1564" t="s">
        <v>355</v>
      </c>
      <c r="CC6" s="867">
        <f>'Capacity Plan'!$D47</f>
        <v>0</v>
      </c>
      <c r="CD6" s="866"/>
      <c r="CE6" s="1564" t="s">
        <v>355</v>
      </c>
      <c r="CF6" s="867">
        <f>'Capacity Plan'!$D48</f>
        <v>0</v>
      </c>
      <c r="CG6" s="866"/>
      <c r="CH6" s="1564" t="s">
        <v>355</v>
      </c>
      <c r="CI6" s="867">
        <f>'Capacity Plan'!$D49</f>
        <v>0</v>
      </c>
      <c r="CJ6" s="866"/>
      <c r="CK6" s="1564" t="s">
        <v>355</v>
      </c>
      <c r="CL6" s="867">
        <f>'Capacity Plan'!$D50</f>
        <v>0</v>
      </c>
      <c r="CM6" s="866"/>
      <c r="CN6" s="1564" t="s">
        <v>355</v>
      </c>
      <c r="CO6" s="1576" t="s">
        <v>356</v>
      </c>
      <c r="CP6" s="1575" t="s">
        <v>289</v>
      </c>
      <c r="CQ6" s="1575" t="s">
        <v>290</v>
      </c>
      <c r="CR6" s="1578" t="s">
        <v>160</v>
      </c>
      <c r="CS6" s="1579"/>
    </row>
    <row r="7" spans="1:120" ht="15" customHeight="1" x14ac:dyDescent="0.25">
      <c r="A7" s="816"/>
      <c r="B7" s="816"/>
      <c r="C7" s="817" t="s">
        <v>161</v>
      </c>
      <c r="D7" s="817"/>
      <c r="E7" s="1565"/>
      <c r="F7" s="817" t="s">
        <v>161</v>
      </c>
      <c r="G7" s="817"/>
      <c r="H7" s="1565"/>
      <c r="I7" s="817" t="s">
        <v>161</v>
      </c>
      <c r="J7" s="817"/>
      <c r="K7" s="1565"/>
      <c r="L7" s="817" t="s">
        <v>161</v>
      </c>
      <c r="M7" s="817"/>
      <c r="N7" s="1565"/>
      <c r="O7" s="817" t="s">
        <v>161</v>
      </c>
      <c r="P7" s="817"/>
      <c r="Q7" s="1565"/>
      <c r="R7" s="817" t="s">
        <v>161</v>
      </c>
      <c r="S7" s="817"/>
      <c r="T7" s="1565"/>
      <c r="U7" s="817" t="s">
        <v>161</v>
      </c>
      <c r="V7" s="817"/>
      <c r="W7" s="1565"/>
      <c r="X7" s="817" t="s">
        <v>161</v>
      </c>
      <c r="Y7" s="817"/>
      <c r="Z7" s="1565"/>
      <c r="AA7" s="817" t="s">
        <v>161</v>
      </c>
      <c r="AB7" s="817"/>
      <c r="AC7" s="1565"/>
      <c r="AD7" s="817" t="s">
        <v>161</v>
      </c>
      <c r="AE7" s="817"/>
      <c r="AF7" s="1565"/>
      <c r="AG7" s="817" t="s">
        <v>161</v>
      </c>
      <c r="AH7" s="817"/>
      <c r="AI7" s="1565"/>
      <c r="AJ7" s="817" t="s">
        <v>161</v>
      </c>
      <c r="AK7" s="817"/>
      <c r="AL7" s="1565"/>
      <c r="AM7" s="817" t="s">
        <v>161</v>
      </c>
      <c r="AN7" s="817"/>
      <c r="AO7" s="1565"/>
      <c r="AP7" s="817" t="s">
        <v>161</v>
      </c>
      <c r="AQ7" s="817"/>
      <c r="AR7" s="1565"/>
      <c r="AS7" s="817" t="s">
        <v>161</v>
      </c>
      <c r="AT7" s="817"/>
      <c r="AU7" s="1565"/>
      <c r="AV7" s="817" t="s">
        <v>161</v>
      </c>
      <c r="AW7" s="817"/>
      <c r="AX7" s="1565"/>
      <c r="AY7" s="817" t="s">
        <v>161</v>
      </c>
      <c r="AZ7" s="817"/>
      <c r="BA7" s="1565"/>
      <c r="BB7" s="817" t="s">
        <v>161</v>
      </c>
      <c r="BC7" s="817"/>
      <c r="BD7" s="1565"/>
      <c r="BE7" s="817" t="s">
        <v>161</v>
      </c>
      <c r="BF7" s="817"/>
      <c r="BG7" s="1565"/>
      <c r="BH7" s="817" t="s">
        <v>161</v>
      </c>
      <c r="BI7" s="817"/>
      <c r="BJ7" s="1565"/>
      <c r="BK7" s="817" t="s">
        <v>161</v>
      </c>
      <c r="BL7" s="817"/>
      <c r="BM7" s="1565"/>
      <c r="BN7" s="817" t="s">
        <v>161</v>
      </c>
      <c r="BO7" s="817"/>
      <c r="BP7" s="1565"/>
      <c r="BQ7" s="817" t="s">
        <v>161</v>
      </c>
      <c r="BR7" s="817"/>
      <c r="BS7" s="1565"/>
      <c r="BT7" s="817" t="s">
        <v>161</v>
      </c>
      <c r="BU7" s="817"/>
      <c r="BV7" s="1565"/>
      <c r="BW7" s="817" t="s">
        <v>161</v>
      </c>
      <c r="BX7" s="817"/>
      <c r="BY7" s="1565"/>
      <c r="BZ7" s="817" t="s">
        <v>161</v>
      </c>
      <c r="CA7" s="817"/>
      <c r="CB7" s="1565"/>
      <c r="CC7" s="817" t="s">
        <v>161</v>
      </c>
      <c r="CD7" s="817"/>
      <c r="CE7" s="1565"/>
      <c r="CF7" s="817" t="s">
        <v>161</v>
      </c>
      <c r="CG7" s="817"/>
      <c r="CH7" s="1565"/>
      <c r="CI7" s="817" t="s">
        <v>161</v>
      </c>
      <c r="CJ7" s="817"/>
      <c r="CK7" s="1565"/>
      <c r="CL7" s="817" t="s">
        <v>161</v>
      </c>
      <c r="CM7" s="817"/>
      <c r="CN7" s="1565"/>
      <c r="CO7" s="1576"/>
      <c r="CP7" s="1576"/>
      <c r="CQ7" s="1576"/>
      <c r="CR7" s="1580"/>
      <c r="CS7" s="1581"/>
    </row>
    <row r="8" spans="1:120" s="1017" customFormat="1" ht="15" customHeight="1" x14ac:dyDescent="0.25">
      <c r="A8" s="818"/>
      <c r="B8" s="818"/>
      <c r="C8" s="819">
        <f>'Capacity Plan'!$L21</f>
        <v>0</v>
      </c>
      <c r="D8" s="819"/>
      <c r="E8" s="1565"/>
      <c r="F8" s="819">
        <f>'Capacity Plan'!$L22</f>
        <v>0</v>
      </c>
      <c r="G8" s="819"/>
      <c r="H8" s="1565"/>
      <c r="I8" s="819">
        <f>'Capacity Plan'!$L23</f>
        <v>0</v>
      </c>
      <c r="J8" s="819"/>
      <c r="K8" s="1565"/>
      <c r="L8" s="819">
        <f>'Capacity Plan'!$L24</f>
        <v>0</v>
      </c>
      <c r="M8" s="819"/>
      <c r="N8" s="1565"/>
      <c r="O8" s="819">
        <f>'Capacity Plan'!$L25</f>
        <v>0</v>
      </c>
      <c r="P8" s="819"/>
      <c r="Q8" s="1565"/>
      <c r="R8" s="819">
        <f>'Capacity Plan'!$L26</f>
        <v>0</v>
      </c>
      <c r="S8" s="819"/>
      <c r="T8" s="1565"/>
      <c r="U8" s="819">
        <f>'Capacity Plan'!$L27</f>
        <v>0</v>
      </c>
      <c r="V8" s="819"/>
      <c r="W8" s="1565"/>
      <c r="X8" s="819">
        <f>'Capacity Plan'!$L28</f>
        <v>0</v>
      </c>
      <c r="Y8" s="819"/>
      <c r="Z8" s="1565"/>
      <c r="AA8" s="819">
        <f>'Capacity Plan'!$L29</f>
        <v>0</v>
      </c>
      <c r="AB8" s="819"/>
      <c r="AC8" s="1565"/>
      <c r="AD8" s="819">
        <f>'Capacity Plan'!$L30</f>
        <v>0</v>
      </c>
      <c r="AE8" s="819"/>
      <c r="AF8" s="1565"/>
      <c r="AG8" s="819">
        <f>'Capacity Plan'!$L31</f>
        <v>0</v>
      </c>
      <c r="AH8" s="819"/>
      <c r="AI8" s="1565"/>
      <c r="AJ8" s="819">
        <f>'Capacity Plan'!$L32</f>
        <v>0</v>
      </c>
      <c r="AK8" s="819"/>
      <c r="AL8" s="1565"/>
      <c r="AM8" s="819">
        <f>'Capacity Plan'!$L33</f>
        <v>0</v>
      </c>
      <c r="AN8" s="819"/>
      <c r="AO8" s="1565"/>
      <c r="AP8" s="819">
        <f>'Capacity Plan'!$L34</f>
        <v>0</v>
      </c>
      <c r="AQ8" s="819"/>
      <c r="AR8" s="1565"/>
      <c r="AS8" s="819">
        <f>'Capacity Plan'!$L35</f>
        <v>0</v>
      </c>
      <c r="AT8" s="819"/>
      <c r="AU8" s="1565"/>
      <c r="AV8" s="819">
        <f>'Capacity Plan'!$L36</f>
        <v>0</v>
      </c>
      <c r="AW8" s="819"/>
      <c r="AX8" s="1565"/>
      <c r="AY8" s="819">
        <f>'Capacity Plan'!$L37</f>
        <v>0</v>
      </c>
      <c r="AZ8" s="819"/>
      <c r="BA8" s="1565"/>
      <c r="BB8" s="819">
        <f>'Capacity Plan'!$L38</f>
        <v>0</v>
      </c>
      <c r="BC8" s="819"/>
      <c r="BD8" s="1565"/>
      <c r="BE8" s="819">
        <f>'Capacity Plan'!$L39</f>
        <v>0</v>
      </c>
      <c r="BF8" s="819"/>
      <c r="BG8" s="1565"/>
      <c r="BH8" s="819">
        <f>'Capacity Plan'!$L40</f>
        <v>0</v>
      </c>
      <c r="BI8" s="819"/>
      <c r="BJ8" s="1565"/>
      <c r="BK8" s="819">
        <f>'Capacity Plan'!$L41</f>
        <v>0</v>
      </c>
      <c r="BL8" s="819"/>
      <c r="BM8" s="1565"/>
      <c r="BN8" s="819">
        <f>'Capacity Plan'!$L42</f>
        <v>0</v>
      </c>
      <c r="BO8" s="819"/>
      <c r="BP8" s="1565"/>
      <c r="BQ8" s="819">
        <f>'Capacity Plan'!$L43</f>
        <v>0</v>
      </c>
      <c r="BR8" s="819"/>
      <c r="BS8" s="1565"/>
      <c r="BT8" s="819">
        <f>'Capacity Plan'!$L44</f>
        <v>0</v>
      </c>
      <c r="BU8" s="819"/>
      <c r="BV8" s="1565"/>
      <c r="BW8" s="819">
        <f>'Capacity Plan'!$L45</f>
        <v>0</v>
      </c>
      <c r="BX8" s="819"/>
      <c r="BY8" s="1565"/>
      <c r="BZ8" s="819">
        <f>'Capacity Plan'!$L46</f>
        <v>0</v>
      </c>
      <c r="CA8" s="819"/>
      <c r="CB8" s="1565"/>
      <c r="CC8" s="819">
        <f>'Capacity Plan'!$L47</f>
        <v>0</v>
      </c>
      <c r="CD8" s="819"/>
      <c r="CE8" s="1565"/>
      <c r="CF8" s="819">
        <f>'Capacity Plan'!$L48</f>
        <v>0</v>
      </c>
      <c r="CG8" s="819"/>
      <c r="CH8" s="1565"/>
      <c r="CI8" s="819">
        <f>'Capacity Plan'!$L49</f>
        <v>0</v>
      </c>
      <c r="CJ8" s="819"/>
      <c r="CK8" s="1565"/>
      <c r="CL8" s="819">
        <f>'Capacity Plan'!$L50</f>
        <v>0</v>
      </c>
      <c r="CM8" s="819"/>
      <c r="CN8" s="1565"/>
      <c r="CO8" s="1576"/>
      <c r="CP8" s="1576"/>
      <c r="CQ8" s="1576"/>
      <c r="CR8" s="1580"/>
      <c r="CS8" s="1581"/>
      <c r="CZ8" s="1002"/>
    </row>
    <row r="9" spans="1:120" ht="15" customHeight="1" x14ac:dyDescent="0.25">
      <c r="A9" s="816"/>
      <c r="B9" s="816"/>
      <c r="C9" s="817" t="s">
        <v>162</v>
      </c>
      <c r="D9" s="817"/>
      <c r="E9" s="1565"/>
      <c r="F9" s="817" t="s">
        <v>162</v>
      </c>
      <c r="G9" s="817"/>
      <c r="H9" s="1565"/>
      <c r="I9" s="817" t="s">
        <v>162</v>
      </c>
      <c r="J9" s="817"/>
      <c r="K9" s="1565"/>
      <c r="L9" s="817" t="s">
        <v>162</v>
      </c>
      <c r="M9" s="817"/>
      <c r="N9" s="1565"/>
      <c r="O9" s="817" t="s">
        <v>162</v>
      </c>
      <c r="P9" s="817"/>
      <c r="Q9" s="1565"/>
      <c r="R9" s="817" t="s">
        <v>162</v>
      </c>
      <c r="S9" s="817"/>
      <c r="T9" s="1565"/>
      <c r="U9" s="817" t="s">
        <v>162</v>
      </c>
      <c r="V9" s="817"/>
      <c r="W9" s="1565"/>
      <c r="X9" s="817" t="s">
        <v>162</v>
      </c>
      <c r="Y9" s="817"/>
      <c r="Z9" s="1565"/>
      <c r="AA9" s="817" t="s">
        <v>162</v>
      </c>
      <c r="AB9" s="817"/>
      <c r="AC9" s="1565"/>
      <c r="AD9" s="817" t="s">
        <v>162</v>
      </c>
      <c r="AE9" s="817"/>
      <c r="AF9" s="1565"/>
      <c r="AG9" s="817" t="s">
        <v>162</v>
      </c>
      <c r="AH9" s="817"/>
      <c r="AI9" s="1565"/>
      <c r="AJ9" s="817" t="s">
        <v>162</v>
      </c>
      <c r="AK9" s="817"/>
      <c r="AL9" s="1565"/>
      <c r="AM9" s="817" t="s">
        <v>162</v>
      </c>
      <c r="AN9" s="817"/>
      <c r="AO9" s="1565"/>
      <c r="AP9" s="817" t="s">
        <v>162</v>
      </c>
      <c r="AQ9" s="817"/>
      <c r="AR9" s="1565"/>
      <c r="AS9" s="817" t="s">
        <v>162</v>
      </c>
      <c r="AT9" s="817"/>
      <c r="AU9" s="1565"/>
      <c r="AV9" s="817" t="s">
        <v>162</v>
      </c>
      <c r="AW9" s="817"/>
      <c r="AX9" s="1565"/>
      <c r="AY9" s="817" t="s">
        <v>162</v>
      </c>
      <c r="AZ9" s="817"/>
      <c r="BA9" s="1565"/>
      <c r="BB9" s="817" t="s">
        <v>162</v>
      </c>
      <c r="BC9" s="817"/>
      <c r="BD9" s="1565"/>
      <c r="BE9" s="817" t="s">
        <v>162</v>
      </c>
      <c r="BF9" s="817"/>
      <c r="BG9" s="1565"/>
      <c r="BH9" s="817" t="s">
        <v>162</v>
      </c>
      <c r="BI9" s="817"/>
      <c r="BJ9" s="1565"/>
      <c r="BK9" s="817" t="s">
        <v>162</v>
      </c>
      <c r="BL9" s="817"/>
      <c r="BM9" s="1565"/>
      <c r="BN9" s="817" t="s">
        <v>162</v>
      </c>
      <c r="BO9" s="817"/>
      <c r="BP9" s="1565"/>
      <c r="BQ9" s="817" t="s">
        <v>162</v>
      </c>
      <c r="BR9" s="817"/>
      <c r="BS9" s="1565"/>
      <c r="BT9" s="817" t="s">
        <v>162</v>
      </c>
      <c r="BU9" s="817"/>
      <c r="BV9" s="1565"/>
      <c r="BW9" s="817" t="s">
        <v>162</v>
      </c>
      <c r="BX9" s="817"/>
      <c r="BY9" s="1565"/>
      <c r="BZ9" s="817" t="s">
        <v>162</v>
      </c>
      <c r="CA9" s="817"/>
      <c r="CB9" s="1565"/>
      <c r="CC9" s="817" t="s">
        <v>162</v>
      </c>
      <c r="CD9" s="817"/>
      <c r="CE9" s="1565"/>
      <c r="CF9" s="817" t="s">
        <v>162</v>
      </c>
      <c r="CG9" s="817"/>
      <c r="CH9" s="1565"/>
      <c r="CI9" s="817" t="s">
        <v>162</v>
      </c>
      <c r="CJ9" s="817"/>
      <c r="CK9" s="1565"/>
      <c r="CL9" s="817" t="s">
        <v>162</v>
      </c>
      <c r="CM9" s="817"/>
      <c r="CN9" s="1565"/>
      <c r="CO9" s="1576"/>
      <c r="CP9" s="1576"/>
      <c r="CQ9" s="1576"/>
      <c r="CR9" s="1580"/>
      <c r="CS9" s="1581"/>
    </row>
    <row r="10" spans="1:120" s="1017" customFormat="1" ht="15" customHeight="1" thickBot="1" x14ac:dyDescent="0.3">
      <c r="A10" s="818"/>
      <c r="B10" s="818"/>
      <c r="C10" s="820">
        <f>'Capacity Plan'!$M21</f>
        <v>0</v>
      </c>
      <c r="D10" s="820"/>
      <c r="E10" s="1566"/>
      <c r="F10" s="820">
        <f>'Capacity Plan'!$M22</f>
        <v>0</v>
      </c>
      <c r="G10" s="820"/>
      <c r="H10" s="1566"/>
      <c r="I10" s="820">
        <f>'Capacity Plan'!$M23</f>
        <v>0</v>
      </c>
      <c r="J10" s="820"/>
      <c r="K10" s="1566"/>
      <c r="L10" s="820">
        <f>'Capacity Plan'!$M24</f>
        <v>0</v>
      </c>
      <c r="M10" s="820"/>
      <c r="N10" s="1566"/>
      <c r="O10" s="820">
        <f>'Capacity Plan'!$M25</f>
        <v>0</v>
      </c>
      <c r="P10" s="820"/>
      <c r="Q10" s="1566"/>
      <c r="R10" s="820">
        <f>'Capacity Plan'!$M26</f>
        <v>0</v>
      </c>
      <c r="S10" s="820"/>
      <c r="T10" s="1566"/>
      <c r="U10" s="820">
        <f>'Capacity Plan'!$M27</f>
        <v>0</v>
      </c>
      <c r="V10" s="820"/>
      <c r="W10" s="1566"/>
      <c r="X10" s="820">
        <f>'Capacity Plan'!$M28</f>
        <v>0</v>
      </c>
      <c r="Y10" s="820"/>
      <c r="Z10" s="1566"/>
      <c r="AA10" s="820">
        <f>'Capacity Plan'!$M29</f>
        <v>0</v>
      </c>
      <c r="AB10" s="820"/>
      <c r="AC10" s="1566"/>
      <c r="AD10" s="820">
        <f>'Capacity Plan'!$M30</f>
        <v>0</v>
      </c>
      <c r="AE10" s="820"/>
      <c r="AF10" s="1566"/>
      <c r="AG10" s="820">
        <f>'Capacity Plan'!$M31</f>
        <v>0</v>
      </c>
      <c r="AH10" s="820"/>
      <c r="AI10" s="1566"/>
      <c r="AJ10" s="820">
        <f>'Capacity Plan'!$M32</f>
        <v>0</v>
      </c>
      <c r="AK10" s="820"/>
      <c r="AL10" s="1566"/>
      <c r="AM10" s="820">
        <f>'Capacity Plan'!$M32</f>
        <v>0</v>
      </c>
      <c r="AN10" s="820"/>
      <c r="AO10" s="1566"/>
      <c r="AP10" s="820">
        <f>'Capacity Plan'!$M33</f>
        <v>0</v>
      </c>
      <c r="AQ10" s="820"/>
      <c r="AR10" s="1566"/>
      <c r="AS10" s="820">
        <f>'Capacity Plan'!$M34</f>
        <v>0</v>
      </c>
      <c r="AT10" s="820"/>
      <c r="AU10" s="1566"/>
      <c r="AV10" s="820">
        <f>'Capacity Plan'!$M35</f>
        <v>0</v>
      </c>
      <c r="AW10" s="820"/>
      <c r="AX10" s="1566"/>
      <c r="AY10" s="820">
        <f>'Capacity Plan'!$M36</f>
        <v>0</v>
      </c>
      <c r="AZ10" s="820"/>
      <c r="BA10" s="1566"/>
      <c r="BB10" s="820">
        <f>'Capacity Plan'!$M37</f>
        <v>0</v>
      </c>
      <c r="BC10" s="820"/>
      <c r="BD10" s="1566"/>
      <c r="BE10" s="820">
        <f>'Capacity Plan'!$M38</f>
        <v>0</v>
      </c>
      <c r="BF10" s="820"/>
      <c r="BG10" s="1566"/>
      <c r="BH10" s="820">
        <f>'Capacity Plan'!$M39</f>
        <v>0</v>
      </c>
      <c r="BI10" s="820"/>
      <c r="BJ10" s="1566"/>
      <c r="BK10" s="820">
        <f>'Capacity Plan'!$M40</f>
        <v>0</v>
      </c>
      <c r="BL10" s="820"/>
      <c r="BM10" s="1566"/>
      <c r="BN10" s="820">
        <f>'Capacity Plan'!$M41</f>
        <v>0</v>
      </c>
      <c r="BO10" s="820"/>
      <c r="BP10" s="1566"/>
      <c r="BQ10" s="820">
        <f>'Capacity Plan'!$M42</f>
        <v>0</v>
      </c>
      <c r="BR10" s="820"/>
      <c r="BS10" s="1566"/>
      <c r="BT10" s="820">
        <f>'Capacity Plan'!$M43</f>
        <v>0</v>
      </c>
      <c r="BU10" s="820"/>
      <c r="BV10" s="1566"/>
      <c r="BW10" s="820">
        <f>'Capacity Plan'!$M44</f>
        <v>0</v>
      </c>
      <c r="BX10" s="820"/>
      <c r="BY10" s="1566"/>
      <c r="BZ10" s="820">
        <f>'Capacity Plan'!$M45</f>
        <v>0</v>
      </c>
      <c r="CA10" s="820"/>
      <c r="CB10" s="1566"/>
      <c r="CC10" s="820">
        <f>'Capacity Plan'!$M46</f>
        <v>0</v>
      </c>
      <c r="CD10" s="820"/>
      <c r="CE10" s="1566"/>
      <c r="CF10" s="820">
        <f>'Capacity Plan'!$M47</f>
        <v>0</v>
      </c>
      <c r="CG10" s="820"/>
      <c r="CH10" s="1566"/>
      <c r="CI10" s="820">
        <f>'Capacity Plan'!$M48</f>
        <v>0</v>
      </c>
      <c r="CJ10" s="820"/>
      <c r="CK10" s="1566"/>
      <c r="CL10" s="820">
        <f>'Capacity Plan'!$M49</f>
        <v>0</v>
      </c>
      <c r="CM10" s="820"/>
      <c r="CN10" s="1566"/>
      <c r="CO10" s="1577"/>
      <c r="CP10" s="1577"/>
      <c r="CQ10" s="1577"/>
      <c r="CR10" s="1582"/>
      <c r="CS10" s="1583"/>
      <c r="CZ10" s="1002"/>
    </row>
    <row r="11" spans="1:120" s="1001" customFormat="1" x14ac:dyDescent="0.25">
      <c r="A11" s="992"/>
      <c r="B11" s="993"/>
      <c r="C11" s="994" t="s">
        <v>163</v>
      </c>
      <c r="D11" s="994" t="s">
        <v>164</v>
      </c>
      <c r="E11" s="995"/>
      <c r="F11" s="996" t="s">
        <v>163</v>
      </c>
      <c r="G11" s="994" t="s">
        <v>164</v>
      </c>
      <c r="H11" s="997"/>
      <c r="I11" s="998" t="s">
        <v>163</v>
      </c>
      <c r="J11" s="994" t="s">
        <v>164</v>
      </c>
      <c r="K11" s="995"/>
      <c r="L11" s="996" t="s">
        <v>163</v>
      </c>
      <c r="M11" s="994" t="s">
        <v>164</v>
      </c>
      <c r="N11" s="997"/>
      <c r="O11" s="998" t="s">
        <v>165</v>
      </c>
      <c r="P11" s="994" t="s">
        <v>164</v>
      </c>
      <c r="Q11" s="995"/>
      <c r="R11" s="996" t="s">
        <v>163</v>
      </c>
      <c r="S11" s="994" t="s">
        <v>164</v>
      </c>
      <c r="T11" s="997"/>
      <c r="U11" s="998" t="s">
        <v>163</v>
      </c>
      <c r="V11" s="994" t="s">
        <v>164</v>
      </c>
      <c r="W11" s="995"/>
      <c r="X11" s="996" t="s">
        <v>163</v>
      </c>
      <c r="Y11" s="994" t="s">
        <v>164</v>
      </c>
      <c r="Z11" s="997"/>
      <c r="AA11" s="998" t="s">
        <v>163</v>
      </c>
      <c r="AB11" s="994" t="s">
        <v>164</v>
      </c>
      <c r="AC11" s="995"/>
      <c r="AD11" s="996" t="s">
        <v>163</v>
      </c>
      <c r="AE11" s="994" t="s">
        <v>164</v>
      </c>
      <c r="AF11" s="997"/>
      <c r="AG11" s="996" t="s">
        <v>163</v>
      </c>
      <c r="AH11" s="994" t="s">
        <v>164</v>
      </c>
      <c r="AI11" s="997"/>
      <c r="AJ11" s="996" t="s">
        <v>163</v>
      </c>
      <c r="AK11" s="994" t="s">
        <v>164</v>
      </c>
      <c r="AL11" s="997"/>
      <c r="AM11" s="996" t="s">
        <v>163</v>
      </c>
      <c r="AN11" s="994" t="s">
        <v>164</v>
      </c>
      <c r="AO11" s="997"/>
      <c r="AP11" s="996" t="s">
        <v>163</v>
      </c>
      <c r="AQ11" s="994" t="s">
        <v>164</v>
      </c>
      <c r="AR11" s="997"/>
      <c r="AS11" s="996" t="s">
        <v>163</v>
      </c>
      <c r="AT11" s="994" t="s">
        <v>164</v>
      </c>
      <c r="AU11" s="997"/>
      <c r="AV11" s="996" t="s">
        <v>163</v>
      </c>
      <c r="AW11" s="994" t="s">
        <v>164</v>
      </c>
      <c r="AX11" s="997"/>
      <c r="AY11" s="996" t="s">
        <v>163</v>
      </c>
      <c r="AZ11" s="994" t="s">
        <v>164</v>
      </c>
      <c r="BA11" s="997"/>
      <c r="BB11" s="996" t="s">
        <v>163</v>
      </c>
      <c r="BC11" s="994" t="s">
        <v>164</v>
      </c>
      <c r="BD11" s="997"/>
      <c r="BE11" s="996" t="s">
        <v>163</v>
      </c>
      <c r="BF11" s="994" t="s">
        <v>164</v>
      </c>
      <c r="BG11" s="997"/>
      <c r="BH11" s="996" t="s">
        <v>163</v>
      </c>
      <c r="BI11" s="994" t="s">
        <v>164</v>
      </c>
      <c r="BJ11" s="997"/>
      <c r="BK11" s="996" t="s">
        <v>163</v>
      </c>
      <c r="BL11" s="994" t="s">
        <v>164</v>
      </c>
      <c r="BM11" s="997"/>
      <c r="BN11" s="996" t="s">
        <v>163</v>
      </c>
      <c r="BO11" s="994" t="s">
        <v>164</v>
      </c>
      <c r="BP11" s="997"/>
      <c r="BQ11" s="996" t="s">
        <v>163</v>
      </c>
      <c r="BR11" s="994" t="s">
        <v>164</v>
      </c>
      <c r="BS11" s="997"/>
      <c r="BT11" s="996" t="s">
        <v>163</v>
      </c>
      <c r="BU11" s="994" t="s">
        <v>164</v>
      </c>
      <c r="BV11" s="997"/>
      <c r="BW11" s="996" t="s">
        <v>163</v>
      </c>
      <c r="BX11" s="994" t="s">
        <v>164</v>
      </c>
      <c r="BY11" s="997"/>
      <c r="BZ11" s="996" t="s">
        <v>163</v>
      </c>
      <c r="CA11" s="994" t="s">
        <v>164</v>
      </c>
      <c r="CB11" s="997"/>
      <c r="CC11" s="996" t="s">
        <v>163</v>
      </c>
      <c r="CD11" s="994" t="s">
        <v>164</v>
      </c>
      <c r="CE11" s="997"/>
      <c r="CF11" s="996" t="s">
        <v>163</v>
      </c>
      <c r="CG11" s="994" t="s">
        <v>164</v>
      </c>
      <c r="CH11" s="997"/>
      <c r="CI11" s="996" t="s">
        <v>163</v>
      </c>
      <c r="CJ11" s="994" t="s">
        <v>164</v>
      </c>
      <c r="CK11" s="997"/>
      <c r="CL11" s="996" t="s">
        <v>163</v>
      </c>
      <c r="CM11" s="994" t="s">
        <v>164</v>
      </c>
      <c r="CN11" s="997"/>
      <c r="CO11" s="999"/>
      <c r="CP11" s="999"/>
      <c r="CQ11" s="1000"/>
      <c r="CR11" s="1567"/>
      <c r="CS11" s="1568"/>
      <c r="CZ11" s="1002"/>
    </row>
    <row r="12" spans="1:120" ht="20.25" customHeight="1" thickBot="1" x14ac:dyDescent="0.3">
      <c r="A12" s="1036" t="s">
        <v>154</v>
      </c>
      <c r="B12" s="1036" t="s">
        <v>166</v>
      </c>
      <c r="C12" s="821"/>
      <c r="D12" s="821"/>
      <c r="E12" s="836"/>
      <c r="F12" s="823"/>
      <c r="G12" s="822"/>
      <c r="H12" s="824"/>
      <c r="I12" s="821"/>
      <c r="J12" s="821"/>
      <c r="K12" s="822"/>
      <c r="L12" s="825"/>
      <c r="M12" s="821"/>
      <c r="N12" s="824"/>
      <c r="O12" s="822"/>
      <c r="P12" s="822"/>
      <c r="Q12" s="822"/>
      <c r="R12" s="825"/>
      <c r="S12" s="821"/>
      <c r="T12" s="824"/>
      <c r="U12" s="821"/>
      <c r="V12" s="821"/>
      <c r="W12" s="822"/>
      <c r="X12" s="825"/>
      <c r="Y12" s="821"/>
      <c r="Z12" s="824"/>
      <c r="AA12" s="821"/>
      <c r="AB12" s="821"/>
      <c r="AC12" s="822"/>
      <c r="AD12" s="825"/>
      <c r="AE12" s="821"/>
      <c r="AF12" s="824"/>
      <c r="AG12" s="825"/>
      <c r="AH12" s="821"/>
      <c r="AI12" s="824"/>
      <c r="AJ12" s="825"/>
      <c r="AK12" s="821"/>
      <c r="AL12" s="824"/>
      <c r="AM12" s="825"/>
      <c r="AN12" s="821"/>
      <c r="AO12" s="824"/>
      <c r="AP12" s="825"/>
      <c r="AQ12" s="821"/>
      <c r="AR12" s="824"/>
      <c r="AS12" s="825"/>
      <c r="AT12" s="821"/>
      <c r="AU12" s="824"/>
      <c r="AV12" s="825"/>
      <c r="AW12" s="821"/>
      <c r="AX12" s="824"/>
      <c r="AY12" s="825"/>
      <c r="AZ12" s="821"/>
      <c r="BA12" s="824"/>
      <c r="BB12" s="825"/>
      <c r="BC12" s="821"/>
      <c r="BD12" s="824"/>
      <c r="BE12" s="825"/>
      <c r="BF12" s="821"/>
      <c r="BG12" s="824"/>
      <c r="BH12" s="825"/>
      <c r="BI12" s="821"/>
      <c r="BJ12" s="824"/>
      <c r="BK12" s="825"/>
      <c r="BL12" s="821"/>
      <c r="BM12" s="824"/>
      <c r="BN12" s="825"/>
      <c r="BO12" s="821"/>
      <c r="BP12" s="824"/>
      <c r="BQ12" s="825"/>
      <c r="BR12" s="821"/>
      <c r="BS12" s="824"/>
      <c r="BT12" s="825"/>
      <c r="BU12" s="821"/>
      <c r="BV12" s="824"/>
      <c r="BW12" s="825"/>
      <c r="BX12" s="821"/>
      <c r="BY12" s="824"/>
      <c r="BZ12" s="825"/>
      <c r="CA12" s="821"/>
      <c r="CB12" s="824"/>
      <c r="CC12" s="825"/>
      <c r="CD12" s="821"/>
      <c r="CE12" s="824"/>
      <c r="CF12" s="825"/>
      <c r="CG12" s="821"/>
      <c r="CH12" s="824"/>
      <c r="CI12" s="825"/>
      <c r="CJ12" s="821"/>
      <c r="CK12" s="824"/>
      <c r="CL12" s="825"/>
      <c r="CM12" s="821"/>
      <c r="CN12" s="824"/>
      <c r="CO12" s="822"/>
      <c r="CP12" s="822"/>
      <c r="CQ12" s="845"/>
      <c r="CR12" s="822"/>
      <c r="CS12" s="826"/>
    </row>
    <row r="13" spans="1:120" x14ac:dyDescent="0.25">
      <c r="A13" s="835">
        <v>43466</v>
      </c>
      <c r="B13" s="1037" t="s">
        <v>167</v>
      </c>
      <c r="C13" s="838"/>
      <c r="D13" s="827"/>
      <c r="E13" s="839"/>
      <c r="F13" s="828"/>
      <c r="G13" s="827"/>
      <c r="H13" s="842"/>
      <c r="I13" s="829"/>
      <c r="J13" s="827"/>
      <c r="K13" s="839"/>
      <c r="L13" s="828"/>
      <c r="M13" s="827"/>
      <c r="N13" s="842"/>
      <c r="O13" s="829"/>
      <c r="P13" s="827"/>
      <c r="Q13" s="839"/>
      <c r="R13" s="828"/>
      <c r="S13" s="827"/>
      <c r="T13" s="842"/>
      <c r="U13" s="829"/>
      <c r="V13" s="827"/>
      <c r="W13" s="839"/>
      <c r="X13" s="828"/>
      <c r="Y13" s="827"/>
      <c r="Z13" s="842"/>
      <c r="AA13" s="829"/>
      <c r="AB13" s="827"/>
      <c r="AC13" s="839"/>
      <c r="AD13" s="828"/>
      <c r="AE13" s="827"/>
      <c r="AF13" s="839"/>
      <c r="AG13" s="828"/>
      <c r="AH13" s="827"/>
      <c r="AI13" s="839"/>
      <c r="AJ13" s="828"/>
      <c r="AK13" s="827"/>
      <c r="AL13" s="839"/>
      <c r="AM13" s="828"/>
      <c r="AN13" s="827"/>
      <c r="AO13" s="839"/>
      <c r="AP13" s="828"/>
      <c r="AQ13" s="827"/>
      <c r="AR13" s="839"/>
      <c r="AS13" s="828"/>
      <c r="AT13" s="827"/>
      <c r="AU13" s="839"/>
      <c r="AV13" s="828"/>
      <c r="AW13" s="827"/>
      <c r="AX13" s="839"/>
      <c r="AY13" s="828"/>
      <c r="AZ13" s="827"/>
      <c r="BA13" s="839"/>
      <c r="BB13" s="828"/>
      <c r="BC13" s="827"/>
      <c r="BD13" s="839"/>
      <c r="BE13" s="828"/>
      <c r="BF13" s="827"/>
      <c r="BG13" s="839"/>
      <c r="BH13" s="828"/>
      <c r="BI13" s="827"/>
      <c r="BJ13" s="839"/>
      <c r="BK13" s="828"/>
      <c r="BL13" s="827"/>
      <c r="BM13" s="839"/>
      <c r="BN13" s="828"/>
      <c r="BO13" s="827"/>
      <c r="BP13" s="839"/>
      <c r="BQ13" s="828"/>
      <c r="BR13" s="827"/>
      <c r="BS13" s="839"/>
      <c r="BT13" s="828"/>
      <c r="BU13" s="827"/>
      <c r="BV13" s="839"/>
      <c r="BW13" s="828"/>
      <c r="BX13" s="827"/>
      <c r="BY13" s="839"/>
      <c r="BZ13" s="828"/>
      <c r="CA13" s="827"/>
      <c r="CB13" s="839"/>
      <c r="CC13" s="828"/>
      <c r="CD13" s="827"/>
      <c r="CE13" s="839"/>
      <c r="CF13" s="828"/>
      <c r="CG13" s="827"/>
      <c r="CH13" s="839"/>
      <c r="CI13" s="828"/>
      <c r="CJ13" s="827"/>
      <c r="CK13" s="839"/>
      <c r="CL13" s="828"/>
      <c r="CM13" s="827"/>
      <c r="CN13" s="839"/>
      <c r="CO13" s="1026">
        <f>_xlfn.MINIFS(C13:CN13,C13:CN13,"&lt;&gt;0",$C$11:$CN$11,"Good")</f>
        <v>0</v>
      </c>
      <c r="CP13" s="1027">
        <f>CP16/3</f>
        <v>0</v>
      </c>
      <c r="CQ13" s="1022"/>
      <c r="CR13" s="1569"/>
      <c r="CS13" s="1570"/>
      <c r="DP13" s="1002" t="str">
        <f>IF(SUMIF('Capacity Plan'!$B$21:$B$50,'Capacity Plan'!$B21,'Capacity Plan'!$AC$21:$AC$50)=0,"",SUMIF('Capacity Plan'!$B$21:$B$50,'Capacity Plan'!$B21,'Capacity Plan'!$AC$21:$AC$50))</f>
        <v/>
      </c>
    </row>
    <row r="14" spans="1:120" x14ac:dyDescent="0.25">
      <c r="A14" s="1038"/>
      <c r="B14" s="1039" t="s">
        <v>168</v>
      </c>
      <c r="C14" s="830"/>
      <c r="D14" s="809"/>
      <c r="E14" s="840"/>
      <c r="F14" s="831"/>
      <c r="G14" s="830"/>
      <c r="H14" s="843"/>
      <c r="I14" s="810"/>
      <c r="J14" s="830"/>
      <c r="K14" s="840"/>
      <c r="L14" s="831"/>
      <c r="M14" s="830"/>
      <c r="N14" s="843"/>
      <c r="O14" s="810"/>
      <c r="P14" s="830"/>
      <c r="Q14" s="840"/>
      <c r="R14" s="831"/>
      <c r="S14" s="830"/>
      <c r="T14" s="843"/>
      <c r="U14" s="810"/>
      <c r="V14" s="830"/>
      <c r="W14" s="840"/>
      <c r="X14" s="831"/>
      <c r="Y14" s="830"/>
      <c r="Z14" s="843"/>
      <c r="AA14" s="810"/>
      <c r="AB14" s="830"/>
      <c r="AC14" s="840"/>
      <c r="AD14" s="831"/>
      <c r="AE14" s="830"/>
      <c r="AF14" s="840"/>
      <c r="AG14" s="831"/>
      <c r="AH14" s="830"/>
      <c r="AI14" s="840"/>
      <c r="AJ14" s="831"/>
      <c r="AK14" s="830"/>
      <c r="AL14" s="840"/>
      <c r="AM14" s="831"/>
      <c r="AN14" s="830"/>
      <c r="AO14" s="840"/>
      <c r="AP14" s="831"/>
      <c r="AQ14" s="830"/>
      <c r="AR14" s="840"/>
      <c r="AS14" s="831"/>
      <c r="AT14" s="830"/>
      <c r="AU14" s="840"/>
      <c r="AV14" s="831"/>
      <c r="AW14" s="830"/>
      <c r="AX14" s="840"/>
      <c r="AY14" s="831"/>
      <c r="AZ14" s="830"/>
      <c r="BA14" s="840"/>
      <c r="BB14" s="831"/>
      <c r="BC14" s="830"/>
      <c r="BD14" s="840"/>
      <c r="BE14" s="831"/>
      <c r="BF14" s="830"/>
      <c r="BG14" s="840"/>
      <c r="BH14" s="831"/>
      <c r="BI14" s="830"/>
      <c r="BJ14" s="840"/>
      <c r="BK14" s="831"/>
      <c r="BL14" s="830"/>
      <c r="BM14" s="840"/>
      <c r="BN14" s="831"/>
      <c r="BO14" s="830"/>
      <c r="BP14" s="840"/>
      <c r="BQ14" s="831"/>
      <c r="BR14" s="830"/>
      <c r="BS14" s="840"/>
      <c r="BT14" s="831"/>
      <c r="BU14" s="830"/>
      <c r="BV14" s="840"/>
      <c r="BW14" s="831"/>
      <c r="BX14" s="830"/>
      <c r="BY14" s="840"/>
      <c r="BZ14" s="831"/>
      <c r="CA14" s="830"/>
      <c r="CB14" s="840"/>
      <c r="CC14" s="831"/>
      <c r="CD14" s="830"/>
      <c r="CE14" s="840"/>
      <c r="CF14" s="831"/>
      <c r="CG14" s="830"/>
      <c r="CH14" s="840"/>
      <c r="CI14" s="831"/>
      <c r="CJ14" s="830"/>
      <c r="CK14" s="840"/>
      <c r="CL14" s="831"/>
      <c r="CM14" s="830"/>
      <c r="CN14" s="840"/>
      <c r="CO14" s="1028">
        <f t="shared" ref="CO14:CO77" si="0">_xlfn.MINIFS(C14:CN14,C14:CN14,"&lt;&gt;0",$C$11:$CN$11,"Good")</f>
        <v>0</v>
      </c>
      <c r="CP14" s="1029">
        <f>CP16/3</f>
        <v>0</v>
      </c>
      <c r="CQ14" s="1023"/>
      <c r="CR14" s="1571"/>
      <c r="CS14" s="1572"/>
      <c r="DP14" s="1002" t="str">
        <f>IF(SUMIF('Capacity Plan'!$B$21:$B$50,'Capacity Plan'!$B22,'Capacity Plan'!$AC$21:$AC$50)=0,"",SUMIF('Capacity Plan'!$B$21:$B$50,'Capacity Plan'!$B22,'Capacity Plan'!$AC$21:$AC$50))</f>
        <v/>
      </c>
    </row>
    <row r="15" spans="1:120" x14ac:dyDescent="0.25">
      <c r="A15" s="1040"/>
      <c r="B15" s="1039" t="s">
        <v>169</v>
      </c>
      <c r="C15" s="830"/>
      <c r="D15" s="830"/>
      <c r="E15" s="841"/>
      <c r="F15" s="831"/>
      <c r="G15" s="837"/>
      <c r="H15" s="844"/>
      <c r="I15" s="810"/>
      <c r="J15" s="830"/>
      <c r="K15" s="841"/>
      <c r="L15" s="831"/>
      <c r="M15" s="830"/>
      <c r="N15" s="844"/>
      <c r="O15" s="810"/>
      <c r="P15" s="830"/>
      <c r="Q15" s="841"/>
      <c r="R15" s="831"/>
      <c r="S15" s="830"/>
      <c r="T15" s="844"/>
      <c r="U15" s="810"/>
      <c r="V15" s="830"/>
      <c r="W15" s="841"/>
      <c r="X15" s="831"/>
      <c r="Y15" s="830"/>
      <c r="Z15" s="844"/>
      <c r="AA15" s="810"/>
      <c r="AB15" s="830"/>
      <c r="AC15" s="841"/>
      <c r="AD15" s="831"/>
      <c r="AE15" s="830"/>
      <c r="AF15" s="841"/>
      <c r="AG15" s="831"/>
      <c r="AH15" s="830"/>
      <c r="AI15" s="841"/>
      <c r="AJ15" s="831"/>
      <c r="AK15" s="830"/>
      <c r="AL15" s="841"/>
      <c r="AM15" s="831"/>
      <c r="AN15" s="830"/>
      <c r="AO15" s="841"/>
      <c r="AP15" s="831"/>
      <c r="AQ15" s="830"/>
      <c r="AR15" s="841"/>
      <c r="AS15" s="831"/>
      <c r="AT15" s="830"/>
      <c r="AU15" s="841"/>
      <c r="AV15" s="831"/>
      <c r="AW15" s="830"/>
      <c r="AX15" s="841"/>
      <c r="AY15" s="831"/>
      <c r="AZ15" s="830"/>
      <c r="BA15" s="841"/>
      <c r="BB15" s="831"/>
      <c r="BC15" s="830"/>
      <c r="BD15" s="841"/>
      <c r="BE15" s="831"/>
      <c r="BF15" s="830"/>
      <c r="BG15" s="841"/>
      <c r="BH15" s="831"/>
      <c r="BI15" s="830"/>
      <c r="BJ15" s="841"/>
      <c r="BK15" s="831"/>
      <c r="BL15" s="830"/>
      <c r="BM15" s="841"/>
      <c r="BN15" s="831"/>
      <c r="BO15" s="830"/>
      <c r="BP15" s="841"/>
      <c r="BQ15" s="831"/>
      <c r="BR15" s="830"/>
      <c r="BS15" s="841"/>
      <c r="BT15" s="831"/>
      <c r="BU15" s="830"/>
      <c r="BV15" s="841"/>
      <c r="BW15" s="831"/>
      <c r="BX15" s="830"/>
      <c r="BY15" s="841"/>
      <c r="BZ15" s="831"/>
      <c r="CA15" s="830"/>
      <c r="CB15" s="841"/>
      <c r="CC15" s="831"/>
      <c r="CD15" s="830"/>
      <c r="CE15" s="841"/>
      <c r="CF15" s="831"/>
      <c r="CG15" s="830"/>
      <c r="CH15" s="841"/>
      <c r="CI15" s="831"/>
      <c r="CJ15" s="830"/>
      <c r="CK15" s="841"/>
      <c r="CL15" s="831"/>
      <c r="CM15" s="830"/>
      <c r="CN15" s="841"/>
      <c r="CO15" s="1028">
        <f t="shared" si="0"/>
        <v>0</v>
      </c>
      <c r="CP15" s="1029">
        <f>CP16/3</f>
        <v>0</v>
      </c>
      <c r="CQ15" s="1024"/>
      <c r="CR15" s="1571"/>
      <c r="CS15" s="1572"/>
      <c r="DP15" s="1002" t="str">
        <f>IF(SUMIF('Capacity Plan'!$B$21:$B$50,'Capacity Plan'!$B23,'Capacity Plan'!$AC$21:$AC$50)=0,"",SUMIF('Capacity Plan'!$B$21:$B$50,'Capacity Plan'!$B23,'Capacity Plan'!$AC$21:$AC$50))</f>
        <v/>
      </c>
    </row>
    <row r="16" spans="1:120" ht="15.75" thickBot="1" x14ac:dyDescent="0.3">
      <c r="A16" s="1041"/>
      <c r="B16" s="1042" t="s">
        <v>170</v>
      </c>
      <c r="C16" s="1048">
        <f>SUM(C13:C15)</f>
        <v>0</v>
      </c>
      <c r="D16" s="1048">
        <f>SUM(D13:D15)</f>
        <v>0</v>
      </c>
      <c r="E16" s="1049" t="str">
        <f>IF(E13+E14+E15=0,"",E13+E14+E15)</f>
        <v/>
      </c>
      <c r="F16" s="1050">
        <f t="shared" ref="F16:AE16" si="1">SUM(F13:F15)</f>
        <v>0</v>
      </c>
      <c r="G16" s="1048">
        <f t="shared" si="1"/>
        <v>0</v>
      </c>
      <c r="H16" s="1051" t="str">
        <f>IF(H13+H14+H15=0,"",H13+H14+H15)</f>
        <v/>
      </c>
      <c r="I16" s="1052">
        <f t="shared" si="1"/>
        <v>0</v>
      </c>
      <c r="J16" s="1048">
        <f t="shared" si="1"/>
        <v>0</v>
      </c>
      <c r="K16" s="1049" t="str">
        <f>IF(K13+K14+K15=0,"",K13+K14+K15)</f>
        <v/>
      </c>
      <c r="L16" s="1050">
        <f t="shared" si="1"/>
        <v>0</v>
      </c>
      <c r="M16" s="1048">
        <f t="shared" si="1"/>
        <v>0</v>
      </c>
      <c r="N16" s="1051" t="str">
        <f>IF(N13+N14+N15=0,"",N13+N14+N15)</f>
        <v/>
      </c>
      <c r="O16" s="1052">
        <f t="shared" si="1"/>
        <v>0</v>
      </c>
      <c r="P16" s="1048">
        <f t="shared" si="1"/>
        <v>0</v>
      </c>
      <c r="Q16" s="1049" t="str">
        <f>IF(Q13+Q14+Q15=0,"",Q13+Q14+Q15)</f>
        <v/>
      </c>
      <c r="R16" s="1050">
        <f t="shared" si="1"/>
        <v>0</v>
      </c>
      <c r="S16" s="1048">
        <f t="shared" si="1"/>
        <v>0</v>
      </c>
      <c r="T16" s="1051" t="str">
        <f>IF(T13+T14+T15=0,"",T13+T14+T15)</f>
        <v/>
      </c>
      <c r="U16" s="1052">
        <f t="shared" si="1"/>
        <v>0</v>
      </c>
      <c r="V16" s="1048">
        <f t="shared" si="1"/>
        <v>0</v>
      </c>
      <c r="W16" s="1049" t="str">
        <f>IF(W13+W14+W15=0,"",W13+W14+W15)</f>
        <v/>
      </c>
      <c r="X16" s="1050">
        <f t="shared" si="1"/>
        <v>0</v>
      </c>
      <c r="Y16" s="1048">
        <f t="shared" si="1"/>
        <v>0</v>
      </c>
      <c r="Z16" s="1051" t="str">
        <f>IF(Z13+Z14+Z15=0,"",Z13+Z14+Z15)</f>
        <v/>
      </c>
      <c r="AA16" s="1052">
        <f t="shared" si="1"/>
        <v>0</v>
      </c>
      <c r="AB16" s="1048">
        <f t="shared" si="1"/>
        <v>0</v>
      </c>
      <c r="AC16" s="1049" t="str">
        <f>IF(AC13+AC14+AC15=0,"",AC13+AC14+AC15)</f>
        <v/>
      </c>
      <c r="AD16" s="1050">
        <f t="shared" si="1"/>
        <v>0</v>
      </c>
      <c r="AE16" s="1048">
        <f t="shared" si="1"/>
        <v>0</v>
      </c>
      <c r="AF16" s="1049" t="str">
        <f>IF(AF13+AF14+AF15=0,"",AF13+AF14+AF15)</f>
        <v/>
      </c>
      <c r="AG16" s="1050">
        <f>SUM(AG13:AG15)</f>
        <v>0</v>
      </c>
      <c r="AH16" s="1048">
        <f>SUM(AH13:AH15)</f>
        <v>0</v>
      </c>
      <c r="AI16" s="1049" t="str">
        <f>IF(AI13+AI14+AI15=0,"",AI13+AI14+AI15)</f>
        <v/>
      </c>
      <c r="AJ16" s="1050">
        <f>SUM(AJ13:AJ15)</f>
        <v>0</v>
      </c>
      <c r="AK16" s="1048">
        <f>SUM(AK13:AK15)</f>
        <v>0</v>
      </c>
      <c r="AL16" s="1049" t="str">
        <f>IF(AL13+AL14+AL15=0,"",AL13+AL14+AL15)</f>
        <v/>
      </c>
      <c r="AM16" s="1050">
        <f>SUM(AM13:AM15)</f>
        <v>0</v>
      </c>
      <c r="AN16" s="1048">
        <f>SUM(AN13:AN15)</f>
        <v>0</v>
      </c>
      <c r="AO16" s="1049" t="str">
        <f>IF(AO13+AO14+AO15=0,"",AO13+AO14+AO15)</f>
        <v/>
      </c>
      <c r="AP16" s="1050">
        <f>SUM(AP13:AP15)</f>
        <v>0</v>
      </c>
      <c r="AQ16" s="1048">
        <f>SUM(AQ13:AQ15)</f>
        <v>0</v>
      </c>
      <c r="AR16" s="1049" t="str">
        <f>IF(AR13+AR14+AR15=0,"",AR13+AR14+AR15)</f>
        <v/>
      </c>
      <c r="AS16" s="1050">
        <f>SUM(AS13:AS15)</f>
        <v>0</v>
      </c>
      <c r="AT16" s="1048">
        <f>SUM(AT13:AT15)</f>
        <v>0</v>
      </c>
      <c r="AU16" s="1049" t="str">
        <f>IF(AU13+AU14+AU15=0,"",AU13+AU14+AU15)</f>
        <v/>
      </c>
      <c r="AV16" s="1050">
        <f>SUM(AV13:AV15)</f>
        <v>0</v>
      </c>
      <c r="AW16" s="1048">
        <f>SUM(AW13:AW15)</f>
        <v>0</v>
      </c>
      <c r="AX16" s="1049" t="str">
        <f>IF(AX13+AX14+AX15=0,"",AX13+AX14+AX15)</f>
        <v/>
      </c>
      <c r="AY16" s="1050">
        <f>SUM(AY13:AY15)</f>
        <v>0</v>
      </c>
      <c r="AZ16" s="1048">
        <f>SUM(AZ13:AZ15)</f>
        <v>0</v>
      </c>
      <c r="BA16" s="1049" t="str">
        <f>IF(BA13+BA14+BA15=0,"",BA13+BA14+BA15)</f>
        <v/>
      </c>
      <c r="BB16" s="1050">
        <f>SUM(BB13:BB15)</f>
        <v>0</v>
      </c>
      <c r="BC16" s="1048">
        <f>SUM(BC13:BC15)</f>
        <v>0</v>
      </c>
      <c r="BD16" s="1049" t="str">
        <f>IF(BD13+BD14+BD15=0,"",BD13+BD14+BD15)</f>
        <v/>
      </c>
      <c r="BE16" s="1050">
        <f>SUM(BE13:BE15)</f>
        <v>0</v>
      </c>
      <c r="BF16" s="1048">
        <f>SUM(BF13:BF15)</f>
        <v>0</v>
      </c>
      <c r="BG16" s="1049" t="str">
        <f>IF(BG13+BG14+BG15=0,"",BG13+BG14+BG15)</f>
        <v/>
      </c>
      <c r="BH16" s="1050">
        <f>SUM(BH13:BH15)</f>
        <v>0</v>
      </c>
      <c r="BI16" s="1048">
        <f>SUM(BI13:BI15)</f>
        <v>0</v>
      </c>
      <c r="BJ16" s="1049" t="str">
        <f>IF(BJ13+BJ14+BJ15=0,"",BJ13+BJ14+BJ15)</f>
        <v/>
      </c>
      <c r="BK16" s="1050">
        <f>SUM(BK13:BK15)</f>
        <v>0</v>
      </c>
      <c r="BL16" s="1048">
        <f>SUM(BL13:BL15)</f>
        <v>0</v>
      </c>
      <c r="BM16" s="1049" t="str">
        <f>IF(BM13+BM14+BM15=0,"",BM13+BM14+BM15)</f>
        <v/>
      </c>
      <c r="BN16" s="1050">
        <f>SUM(BN13:BN15)</f>
        <v>0</v>
      </c>
      <c r="BO16" s="1048">
        <f>SUM(BO13:BO15)</f>
        <v>0</v>
      </c>
      <c r="BP16" s="1049" t="str">
        <f>IF(BP13+BP14+BP15=0,"",BP13+BP14+BP15)</f>
        <v/>
      </c>
      <c r="BQ16" s="1050">
        <f>SUM(BQ13:BQ15)</f>
        <v>0</v>
      </c>
      <c r="BR16" s="1048">
        <f>SUM(BR13:BR15)</f>
        <v>0</v>
      </c>
      <c r="BS16" s="1049" t="str">
        <f>IF(BS13+BS14+BS15=0,"",BS13+BS14+BS15)</f>
        <v/>
      </c>
      <c r="BT16" s="1050">
        <f>SUM(BT13:BT15)</f>
        <v>0</v>
      </c>
      <c r="BU16" s="1048">
        <f>SUM(BU13:BU15)</f>
        <v>0</v>
      </c>
      <c r="BV16" s="1049" t="str">
        <f>IF(BV13+BV14+BV15=0,"",BV13+BV14+BV15)</f>
        <v/>
      </c>
      <c r="BW16" s="1050">
        <f>SUM(BW13:BW15)</f>
        <v>0</v>
      </c>
      <c r="BX16" s="1048">
        <f>SUM(BX13:BX15)</f>
        <v>0</v>
      </c>
      <c r="BY16" s="1049" t="str">
        <f>IF(BY13+BY14+BY15=0,"",BY13+BY14+BY15)</f>
        <v/>
      </c>
      <c r="BZ16" s="1050">
        <f>SUM(BZ13:BZ15)</f>
        <v>0</v>
      </c>
      <c r="CA16" s="1048">
        <f>SUM(CA13:CA15)</f>
        <v>0</v>
      </c>
      <c r="CB16" s="1049" t="str">
        <f>IF(CB13+CB14+CB15=0,"",CB13+CB14+CB15)</f>
        <v/>
      </c>
      <c r="CC16" s="1050">
        <f>SUM(CC13:CC15)</f>
        <v>0</v>
      </c>
      <c r="CD16" s="1048">
        <f>SUM(CD13:CD15)</f>
        <v>0</v>
      </c>
      <c r="CE16" s="1049" t="str">
        <f>IF(CE13+CE14+CE15=0,"",CE13+CE14+CE15)</f>
        <v/>
      </c>
      <c r="CF16" s="1050">
        <f>SUM(CF13:CF15)</f>
        <v>0</v>
      </c>
      <c r="CG16" s="1048">
        <f>SUM(CG13:CG15)</f>
        <v>0</v>
      </c>
      <c r="CH16" s="1049" t="str">
        <f>IF(CH13+CH14+CH15=0,"",CH13+CH14+CH15)</f>
        <v/>
      </c>
      <c r="CI16" s="1050">
        <f>SUM(CI13:CI15)</f>
        <v>0</v>
      </c>
      <c r="CJ16" s="1048">
        <f>SUM(CJ13:CJ15)</f>
        <v>0</v>
      </c>
      <c r="CK16" s="1049" t="str">
        <f>IF(CK13+CK14+CK15=0,"",CK13+CK14+CK15)</f>
        <v/>
      </c>
      <c r="CL16" s="1050">
        <f>SUM(CL13:CL15)</f>
        <v>0</v>
      </c>
      <c r="CM16" s="1048">
        <f>SUM(CM13:CM15)</f>
        <v>0</v>
      </c>
      <c r="CN16" s="1049" t="str">
        <f>IF(CN13+CN14+CN15=0,"",CN13+CN14+CN15)</f>
        <v/>
      </c>
      <c r="CO16" s="1030">
        <f t="shared" si="0"/>
        <v>0</v>
      </c>
      <c r="CP16" s="1031">
        <f>MIN($DP$13:$DP$42)</f>
        <v>0</v>
      </c>
      <c r="CQ16" s="1053">
        <f>SUM(CQ13:CQ15)</f>
        <v>0</v>
      </c>
      <c r="CR16" s="1573"/>
      <c r="CS16" s="1574"/>
      <c r="DP16" s="1002" t="str">
        <f>IF(SUMIF('Capacity Plan'!$B$21:$B$50,'Capacity Plan'!$B24,'Capacity Plan'!$AC$21:$AC$50)=0,"",SUMIF('Capacity Plan'!$B$21:$B$50,'Capacity Plan'!$B24,'Capacity Plan'!$AC$21:$AC$50))</f>
        <v/>
      </c>
    </row>
    <row r="17" spans="1:120" x14ac:dyDescent="0.25">
      <c r="A17" s="1043">
        <f>A13+1</f>
        <v>43467</v>
      </c>
      <c r="B17" s="1044" t="s">
        <v>167</v>
      </c>
      <c r="C17" s="827"/>
      <c r="D17" s="827"/>
      <c r="E17" s="839"/>
      <c r="F17" s="828"/>
      <c r="G17" s="827"/>
      <c r="H17" s="842"/>
      <c r="I17" s="829"/>
      <c r="J17" s="827"/>
      <c r="K17" s="839"/>
      <c r="L17" s="828"/>
      <c r="M17" s="827"/>
      <c r="N17" s="842"/>
      <c r="O17" s="829"/>
      <c r="P17" s="827"/>
      <c r="Q17" s="839"/>
      <c r="R17" s="828"/>
      <c r="S17" s="827"/>
      <c r="T17" s="842"/>
      <c r="U17" s="829"/>
      <c r="V17" s="827"/>
      <c r="W17" s="839"/>
      <c r="X17" s="828"/>
      <c r="Y17" s="827"/>
      <c r="Z17" s="842"/>
      <c r="AA17" s="829"/>
      <c r="AB17" s="827"/>
      <c r="AC17" s="839"/>
      <c r="AD17" s="828"/>
      <c r="AE17" s="827"/>
      <c r="AF17" s="839"/>
      <c r="AG17" s="828"/>
      <c r="AH17" s="827"/>
      <c r="AI17" s="839"/>
      <c r="AJ17" s="828"/>
      <c r="AK17" s="827"/>
      <c r="AL17" s="839"/>
      <c r="AM17" s="828"/>
      <c r="AN17" s="827"/>
      <c r="AO17" s="839"/>
      <c r="AP17" s="828"/>
      <c r="AQ17" s="827"/>
      <c r="AR17" s="839"/>
      <c r="AS17" s="828"/>
      <c r="AT17" s="827"/>
      <c r="AU17" s="839"/>
      <c r="AV17" s="828"/>
      <c r="AW17" s="827"/>
      <c r="AX17" s="839"/>
      <c r="AY17" s="828"/>
      <c r="AZ17" s="827"/>
      <c r="BA17" s="839"/>
      <c r="BB17" s="828"/>
      <c r="BC17" s="827"/>
      <c r="BD17" s="839"/>
      <c r="BE17" s="828"/>
      <c r="BF17" s="827"/>
      <c r="BG17" s="839"/>
      <c r="BH17" s="828"/>
      <c r="BI17" s="827"/>
      <c r="BJ17" s="839"/>
      <c r="BK17" s="828"/>
      <c r="BL17" s="827"/>
      <c r="BM17" s="839"/>
      <c r="BN17" s="828"/>
      <c r="BO17" s="827"/>
      <c r="BP17" s="839"/>
      <c r="BQ17" s="828"/>
      <c r="BR17" s="827"/>
      <c r="BS17" s="839"/>
      <c r="BT17" s="828"/>
      <c r="BU17" s="827"/>
      <c r="BV17" s="839"/>
      <c r="BW17" s="828"/>
      <c r="BX17" s="827"/>
      <c r="BY17" s="839"/>
      <c r="BZ17" s="828"/>
      <c r="CA17" s="827"/>
      <c r="CB17" s="839"/>
      <c r="CC17" s="828"/>
      <c r="CD17" s="827"/>
      <c r="CE17" s="839"/>
      <c r="CF17" s="828"/>
      <c r="CG17" s="827"/>
      <c r="CH17" s="839"/>
      <c r="CI17" s="828"/>
      <c r="CJ17" s="827"/>
      <c r="CK17" s="839"/>
      <c r="CL17" s="828"/>
      <c r="CM17" s="827"/>
      <c r="CN17" s="839"/>
      <c r="CO17" s="1032">
        <f t="shared" si="0"/>
        <v>0</v>
      </c>
      <c r="CP17" s="1027">
        <f>CP20/3</f>
        <v>0</v>
      </c>
      <c r="CQ17" s="1022"/>
      <c r="CR17" s="1569"/>
      <c r="CS17" s="1570"/>
      <c r="DP17" s="1002" t="str">
        <f>IF(SUMIF('Capacity Plan'!$B$21:$B$50,'Capacity Plan'!$B25,'Capacity Plan'!$AC$21:$AC$50)=0,"",SUMIF('Capacity Plan'!$B$21:$B$50,'Capacity Plan'!$B25,'Capacity Plan'!$AC$21:$AC$50))</f>
        <v/>
      </c>
    </row>
    <row r="18" spans="1:120" x14ac:dyDescent="0.25">
      <c r="A18" s="1045"/>
      <c r="B18" s="1039" t="s">
        <v>168</v>
      </c>
      <c r="C18" s="830"/>
      <c r="D18" s="830"/>
      <c r="E18" s="840"/>
      <c r="F18" s="831"/>
      <c r="G18" s="830"/>
      <c r="H18" s="843"/>
      <c r="I18" s="810"/>
      <c r="J18" s="830"/>
      <c r="K18" s="840"/>
      <c r="L18" s="831"/>
      <c r="M18" s="830"/>
      <c r="N18" s="843"/>
      <c r="O18" s="810"/>
      <c r="P18" s="830"/>
      <c r="Q18" s="840"/>
      <c r="R18" s="831"/>
      <c r="S18" s="830"/>
      <c r="T18" s="843"/>
      <c r="U18" s="810"/>
      <c r="V18" s="830"/>
      <c r="W18" s="840"/>
      <c r="X18" s="831"/>
      <c r="Y18" s="830"/>
      <c r="Z18" s="843"/>
      <c r="AA18" s="810"/>
      <c r="AB18" s="830"/>
      <c r="AC18" s="840"/>
      <c r="AD18" s="831"/>
      <c r="AE18" s="830"/>
      <c r="AF18" s="840"/>
      <c r="AG18" s="831"/>
      <c r="AH18" s="830"/>
      <c r="AI18" s="840"/>
      <c r="AJ18" s="831"/>
      <c r="AK18" s="830"/>
      <c r="AL18" s="840"/>
      <c r="AM18" s="831"/>
      <c r="AN18" s="830"/>
      <c r="AO18" s="840"/>
      <c r="AP18" s="831"/>
      <c r="AQ18" s="830"/>
      <c r="AR18" s="840"/>
      <c r="AS18" s="831"/>
      <c r="AT18" s="830"/>
      <c r="AU18" s="840"/>
      <c r="AV18" s="831"/>
      <c r="AW18" s="830"/>
      <c r="AX18" s="840"/>
      <c r="AY18" s="831"/>
      <c r="AZ18" s="830"/>
      <c r="BA18" s="840"/>
      <c r="BB18" s="831"/>
      <c r="BC18" s="830"/>
      <c r="BD18" s="840"/>
      <c r="BE18" s="831"/>
      <c r="BF18" s="830"/>
      <c r="BG18" s="840"/>
      <c r="BH18" s="831"/>
      <c r="BI18" s="830"/>
      <c r="BJ18" s="840"/>
      <c r="BK18" s="831"/>
      <c r="BL18" s="830"/>
      <c r="BM18" s="840"/>
      <c r="BN18" s="831"/>
      <c r="BO18" s="830"/>
      <c r="BP18" s="840"/>
      <c r="BQ18" s="831"/>
      <c r="BR18" s="830"/>
      <c r="BS18" s="840"/>
      <c r="BT18" s="831"/>
      <c r="BU18" s="830"/>
      <c r="BV18" s="840"/>
      <c r="BW18" s="831"/>
      <c r="BX18" s="830"/>
      <c r="BY18" s="840"/>
      <c r="BZ18" s="831"/>
      <c r="CA18" s="830"/>
      <c r="CB18" s="840"/>
      <c r="CC18" s="831"/>
      <c r="CD18" s="830"/>
      <c r="CE18" s="840"/>
      <c r="CF18" s="831"/>
      <c r="CG18" s="830"/>
      <c r="CH18" s="840"/>
      <c r="CI18" s="831"/>
      <c r="CJ18" s="830"/>
      <c r="CK18" s="840"/>
      <c r="CL18" s="831"/>
      <c r="CM18" s="830"/>
      <c r="CN18" s="840"/>
      <c r="CO18" s="1028">
        <f t="shared" si="0"/>
        <v>0</v>
      </c>
      <c r="CP18" s="1029">
        <f>CP20/3</f>
        <v>0</v>
      </c>
      <c r="CQ18" s="1023"/>
      <c r="CR18" s="1571"/>
      <c r="CS18" s="1572"/>
      <c r="DP18" s="1002" t="str">
        <f>IF(SUMIF('Capacity Plan'!$B$21:$B$50,'Capacity Plan'!$B26,'Capacity Plan'!$AC$21:$AC$50)=0,"",SUMIF('Capacity Plan'!$B$21:$B$50,'Capacity Plan'!$B26,'Capacity Plan'!$AC$21:$AC$50))</f>
        <v/>
      </c>
    </row>
    <row r="19" spans="1:120" x14ac:dyDescent="0.25">
      <c r="A19" s="1045"/>
      <c r="B19" s="1039" t="s">
        <v>169</v>
      </c>
      <c r="C19" s="830"/>
      <c r="D19" s="830"/>
      <c r="E19" s="841"/>
      <c r="F19" s="831"/>
      <c r="G19" s="830"/>
      <c r="H19" s="844"/>
      <c r="I19" s="810"/>
      <c r="J19" s="830"/>
      <c r="K19" s="841"/>
      <c r="L19" s="831"/>
      <c r="M19" s="830"/>
      <c r="N19" s="844"/>
      <c r="O19" s="810"/>
      <c r="P19" s="830"/>
      <c r="Q19" s="841"/>
      <c r="R19" s="831"/>
      <c r="S19" s="830"/>
      <c r="T19" s="844"/>
      <c r="U19" s="810"/>
      <c r="V19" s="830"/>
      <c r="W19" s="841"/>
      <c r="X19" s="831"/>
      <c r="Y19" s="830"/>
      <c r="Z19" s="844"/>
      <c r="AA19" s="810"/>
      <c r="AB19" s="830"/>
      <c r="AC19" s="841"/>
      <c r="AD19" s="831"/>
      <c r="AE19" s="830"/>
      <c r="AF19" s="841"/>
      <c r="AG19" s="831"/>
      <c r="AH19" s="830"/>
      <c r="AI19" s="841"/>
      <c r="AJ19" s="831"/>
      <c r="AK19" s="830"/>
      <c r="AL19" s="841"/>
      <c r="AM19" s="831"/>
      <c r="AN19" s="830"/>
      <c r="AO19" s="841"/>
      <c r="AP19" s="831"/>
      <c r="AQ19" s="830"/>
      <c r="AR19" s="841"/>
      <c r="AS19" s="831"/>
      <c r="AT19" s="830"/>
      <c r="AU19" s="841"/>
      <c r="AV19" s="831"/>
      <c r="AW19" s="830"/>
      <c r="AX19" s="841"/>
      <c r="AY19" s="831"/>
      <c r="AZ19" s="830"/>
      <c r="BA19" s="841"/>
      <c r="BB19" s="831"/>
      <c r="BC19" s="830"/>
      <c r="BD19" s="841"/>
      <c r="BE19" s="831"/>
      <c r="BF19" s="830"/>
      <c r="BG19" s="841"/>
      <c r="BH19" s="831"/>
      <c r="BI19" s="830"/>
      <c r="BJ19" s="841"/>
      <c r="BK19" s="831"/>
      <c r="BL19" s="830"/>
      <c r="BM19" s="841"/>
      <c r="BN19" s="831"/>
      <c r="BO19" s="830"/>
      <c r="BP19" s="841"/>
      <c r="BQ19" s="831"/>
      <c r="BR19" s="830"/>
      <c r="BS19" s="841"/>
      <c r="BT19" s="831"/>
      <c r="BU19" s="830"/>
      <c r="BV19" s="841"/>
      <c r="BW19" s="831"/>
      <c r="BX19" s="830"/>
      <c r="BY19" s="841"/>
      <c r="BZ19" s="831"/>
      <c r="CA19" s="830"/>
      <c r="CB19" s="841"/>
      <c r="CC19" s="831"/>
      <c r="CD19" s="830"/>
      <c r="CE19" s="841"/>
      <c r="CF19" s="831"/>
      <c r="CG19" s="830"/>
      <c r="CH19" s="841"/>
      <c r="CI19" s="831"/>
      <c r="CJ19" s="830"/>
      <c r="CK19" s="841"/>
      <c r="CL19" s="831"/>
      <c r="CM19" s="830"/>
      <c r="CN19" s="841"/>
      <c r="CO19" s="1028">
        <f t="shared" si="0"/>
        <v>0</v>
      </c>
      <c r="CP19" s="1029">
        <f>CP20/3</f>
        <v>0</v>
      </c>
      <c r="CQ19" s="1024"/>
      <c r="CR19" s="1571"/>
      <c r="CS19" s="1572"/>
      <c r="DP19" s="1002" t="str">
        <f>IF(SUMIF('Capacity Plan'!$B$21:$B$50,'Capacity Plan'!$B27,'Capacity Plan'!$AC$21:$AC$50)=0,"",SUMIF('Capacity Plan'!$B$21:$B$50,'Capacity Plan'!$B27,'Capacity Plan'!$AC$21:$AC$50))</f>
        <v/>
      </c>
    </row>
    <row r="20" spans="1:120" ht="15.75" thickBot="1" x14ac:dyDescent="0.3">
      <c r="A20" s="1046"/>
      <c r="B20" s="1042" t="s">
        <v>170</v>
      </c>
      <c r="C20" s="1048">
        <f>SUM(C17:C19)</f>
        <v>0</v>
      </c>
      <c r="D20" s="1048">
        <f>SUM(D17:D19)</f>
        <v>0</v>
      </c>
      <c r="E20" s="1049" t="str">
        <f>IF(E17+E18+E19=0,"",E17+E18+E19)</f>
        <v/>
      </c>
      <c r="F20" s="1050">
        <f>SUM(F17:F19)</f>
        <v>0</v>
      </c>
      <c r="G20" s="1048">
        <f>SUM(G17:G19)</f>
        <v>0</v>
      </c>
      <c r="H20" s="1051" t="str">
        <f>IF(H17+H18+H19=0,"",H17+H18+H19)</f>
        <v/>
      </c>
      <c r="I20" s="1052">
        <f>SUM(I17:I19)</f>
        <v>0</v>
      </c>
      <c r="J20" s="1048">
        <f>SUM(J17:J19)</f>
        <v>0</v>
      </c>
      <c r="K20" s="1049" t="str">
        <f>IF(K17+K18+K19=0,"",K17+K18+K19)</f>
        <v/>
      </c>
      <c r="L20" s="1050">
        <f>SUM(L17:L19)</f>
        <v>0</v>
      </c>
      <c r="M20" s="1048">
        <f>SUM(M17:M19)</f>
        <v>0</v>
      </c>
      <c r="N20" s="1051" t="str">
        <f>IF(N17+N18+N19=0,"",N17+N18+N19)</f>
        <v/>
      </c>
      <c r="O20" s="1052">
        <f>SUM(O17:O19)</f>
        <v>0</v>
      </c>
      <c r="P20" s="1048">
        <f>SUM(P17:P19)</f>
        <v>0</v>
      </c>
      <c r="Q20" s="1049" t="str">
        <f>IF(Q17+Q18+Q19=0,"",Q17+Q18+Q19)</f>
        <v/>
      </c>
      <c r="R20" s="1050">
        <f>SUM(R17:R19)</f>
        <v>0</v>
      </c>
      <c r="S20" s="1048">
        <f>SUM(S17:S19)</f>
        <v>0</v>
      </c>
      <c r="T20" s="1051" t="str">
        <f>IF(T17+T18+T19=0,"",T17+T18+T19)</f>
        <v/>
      </c>
      <c r="U20" s="1052">
        <f>SUM(U17:U19)</f>
        <v>0</v>
      </c>
      <c r="V20" s="1048">
        <f>SUM(V17:V19)</f>
        <v>0</v>
      </c>
      <c r="W20" s="1049" t="str">
        <f>IF(W17+W18+W19=0,"",W17+W18+W19)</f>
        <v/>
      </c>
      <c r="X20" s="1050">
        <f>SUM(X17:X19)</f>
        <v>0</v>
      </c>
      <c r="Y20" s="1048">
        <f>SUM(Y17:Y19)</f>
        <v>0</v>
      </c>
      <c r="Z20" s="1051" t="str">
        <f>IF(Z17+Z18+Z19=0,"",Z17+Z18+Z19)</f>
        <v/>
      </c>
      <c r="AA20" s="1052">
        <f>SUM(AA17:AA19)</f>
        <v>0</v>
      </c>
      <c r="AB20" s="1048">
        <f>SUM(AB17:AB19)</f>
        <v>0</v>
      </c>
      <c r="AC20" s="1049" t="str">
        <f>IF(AC17+AC18+AC19=0,"",AC17+AC18+AC19)</f>
        <v/>
      </c>
      <c r="AD20" s="1050">
        <f>SUM(AD17:AD19)</f>
        <v>0</v>
      </c>
      <c r="AE20" s="1048">
        <f>SUM(AE17:AE19)</f>
        <v>0</v>
      </c>
      <c r="AF20" s="1049" t="str">
        <f>IF(AF17+AF18+AF19=0,"",AF17+AF18+AF19)</f>
        <v/>
      </c>
      <c r="AG20" s="1050">
        <f>SUM(AG17:AG19)</f>
        <v>0</v>
      </c>
      <c r="AH20" s="1048">
        <f>SUM(AH17:AH19)</f>
        <v>0</v>
      </c>
      <c r="AI20" s="1049" t="str">
        <f>IF(AI17+AI18+AI19=0,"",AI17+AI18+AI19)</f>
        <v/>
      </c>
      <c r="AJ20" s="1050">
        <f>SUM(AJ17:AJ19)</f>
        <v>0</v>
      </c>
      <c r="AK20" s="1048">
        <f>SUM(AK17:AK19)</f>
        <v>0</v>
      </c>
      <c r="AL20" s="1049" t="str">
        <f>IF(AL17+AL18+AL19=0,"",AL17+AL18+AL19)</f>
        <v/>
      </c>
      <c r="AM20" s="1050">
        <f>SUM(AM17:AM19)</f>
        <v>0</v>
      </c>
      <c r="AN20" s="1048">
        <f>SUM(AN17:AN19)</f>
        <v>0</v>
      </c>
      <c r="AO20" s="1049" t="str">
        <f>IF(AO17+AO18+AO19=0,"",AO17+AO18+AO19)</f>
        <v/>
      </c>
      <c r="AP20" s="1050">
        <f>SUM(AP17:AP19)</f>
        <v>0</v>
      </c>
      <c r="AQ20" s="1048">
        <f>SUM(AQ17:AQ19)</f>
        <v>0</v>
      </c>
      <c r="AR20" s="1049" t="str">
        <f>IF(AR17+AR18+AR19=0,"",AR17+AR18+AR19)</f>
        <v/>
      </c>
      <c r="AS20" s="1050">
        <f>SUM(AS17:AS19)</f>
        <v>0</v>
      </c>
      <c r="AT20" s="1048">
        <f>SUM(AT17:AT19)</f>
        <v>0</v>
      </c>
      <c r="AU20" s="1049" t="str">
        <f>IF(AU17+AU18+AU19=0,"",AU17+AU18+AU19)</f>
        <v/>
      </c>
      <c r="AV20" s="1050">
        <f>SUM(AV17:AV19)</f>
        <v>0</v>
      </c>
      <c r="AW20" s="1048">
        <f>SUM(AW17:AW19)</f>
        <v>0</v>
      </c>
      <c r="AX20" s="1049" t="str">
        <f>IF(AX17+AX18+AX19=0,"",AX17+AX18+AX19)</f>
        <v/>
      </c>
      <c r="AY20" s="1050">
        <f>SUM(AY17:AY19)</f>
        <v>0</v>
      </c>
      <c r="AZ20" s="1048">
        <f>SUM(AZ17:AZ19)</f>
        <v>0</v>
      </c>
      <c r="BA20" s="1049" t="str">
        <f>IF(BA17+BA18+BA19=0,"",BA17+BA18+BA19)</f>
        <v/>
      </c>
      <c r="BB20" s="1050">
        <f>SUM(BB17:BB19)</f>
        <v>0</v>
      </c>
      <c r="BC20" s="1048">
        <f>SUM(BC17:BC19)</f>
        <v>0</v>
      </c>
      <c r="BD20" s="1049" t="str">
        <f>IF(BD17+BD18+BD19=0,"",BD17+BD18+BD19)</f>
        <v/>
      </c>
      <c r="BE20" s="1050">
        <f>SUM(BE17:BE19)</f>
        <v>0</v>
      </c>
      <c r="BF20" s="1048">
        <f>SUM(BF17:BF19)</f>
        <v>0</v>
      </c>
      <c r="BG20" s="1049" t="str">
        <f>IF(BG17+BG18+BG19=0,"",BG17+BG18+BG19)</f>
        <v/>
      </c>
      <c r="BH20" s="1050">
        <f>SUM(BH17:BH19)</f>
        <v>0</v>
      </c>
      <c r="BI20" s="1048">
        <f>SUM(BI17:BI19)</f>
        <v>0</v>
      </c>
      <c r="BJ20" s="1049" t="str">
        <f>IF(BJ17+BJ18+BJ19=0,"",BJ17+BJ18+BJ19)</f>
        <v/>
      </c>
      <c r="BK20" s="1050">
        <f>SUM(BK17:BK19)</f>
        <v>0</v>
      </c>
      <c r="BL20" s="1048">
        <f>SUM(BL17:BL19)</f>
        <v>0</v>
      </c>
      <c r="BM20" s="1049" t="str">
        <f>IF(BM17+BM18+BM19=0,"",BM17+BM18+BM19)</f>
        <v/>
      </c>
      <c r="BN20" s="1050">
        <f>SUM(BN17:BN19)</f>
        <v>0</v>
      </c>
      <c r="BO20" s="1048">
        <f>SUM(BO17:BO19)</f>
        <v>0</v>
      </c>
      <c r="BP20" s="1049" t="str">
        <f>IF(BP17+BP18+BP19=0,"",BP17+BP18+BP19)</f>
        <v/>
      </c>
      <c r="BQ20" s="1050">
        <f>SUM(BQ17:BQ19)</f>
        <v>0</v>
      </c>
      <c r="BR20" s="1048">
        <f>SUM(BR17:BR19)</f>
        <v>0</v>
      </c>
      <c r="BS20" s="1049" t="str">
        <f>IF(BS17+BS18+BS19=0,"",BS17+BS18+BS19)</f>
        <v/>
      </c>
      <c r="BT20" s="1050">
        <f>SUM(BT17:BT19)</f>
        <v>0</v>
      </c>
      <c r="BU20" s="1048">
        <f>SUM(BU17:BU19)</f>
        <v>0</v>
      </c>
      <c r="BV20" s="1049" t="str">
        <f>IF(BV17+BV18+BV19=0,"",BV17+BV18+BV19)</f>
        <v/>
      </c>
      <c r="BW20" s="1050">
        <f>SUM(BW17:BW19)</f>
        <v>0</v>
      </c>
      <c r="BX20" s="1048">
        <f>SUM(BX17:BX19)</f>
        <v>0</v>
      </c>
      <c r="BY20" s="1049" t="str">
        <f>IF(BY17+BY18+BY19=0,"",BY17+BY18+BY19)</f>
        <v/>
      </c>
      <c r="BZ20" s="1050">
        <f>SUM(BZ17:BZ19)</f>
        <v>0</v>
      </c>
      <c r="CA20" s="1048">
        <f>SUM(CA17:CA19)</f>
        <v>0</v>
      </c>
      <c r="CB20" s="1049" t="str">
        <f>IF(CB17+CB18+CB19=0,"",CB17+CB18+CB19)</f>
        <v/>
      </c>
      <c r="CC20" s="1050">
        <f>SUM(CC17:CC19)</f>
        <v>0</v>
      </c>
      <c r="CD20" s="1048">
        <f>SUM(CD17:CD19)</f>
        <v>0</v>
      </c>
      <c r="CE20" s="1049" t="str">
        <f>IF(CE17+CE18+CE19=0,"",CE17+CE18+CE19)</f>
        <v/>
      </c>
      <c r="CF20" s="1050">
        <f>SUM(CF17:CF19)</f>
        <v>0</v>
      </c>
      <c r="CG20" s="1048">
        <f>SUM(CG17:CG19)</f>
        <v>0</v>
      </c>
      <c r="CH20" s="1049" t="str">
        <f>IF(CH17+CH18+CH19=0,"",CH17+CH18+CH19)</f>
        <v/>
      </c>
      <c r="CI20" s="1050">
        <f>SUM(CI17:CI19)</f>
        <v>0</v>
      </c>
      <c r="CJ20" s="1048">
        <f>SUM(CJ17:CJ19)</f>
        <v>0</v>
      </c>
      <c r="CK20" s="1049" t="str">
        <f>IF(CK17+CK18+CK19=0,"",CK17+CK18+CK19)</f>
        <v/>
      </c>
      <c r="CL20" s="1050">
        <f>SUM(CL17:CL19)</f>
        <v>0</v>
      </c>
      <c r="CM20" s="1048">
        <f>SUM(CM17:CM19)</f>
        <v>0</v>
      </c>
      <c r="CN20" s="1049" t="str">
        <f>IF(CN17+CN18+CN19=0,"",CN17+CN18+CN19)</f>
        <v/>
      </c>
      <c r="CO20" s="1030">
        <f t="shared" si="0"/>
        <v>0</v>
      </c>
      <c r="CP20" s="1031">
        <f>MIN($DP$13:$DP$42)</f>
        <v>0</v>
      </c>
      <c r="CQ20" s="1053">
        <f>SUM(CQ17:CQ19)</f>
        <v>0</v>
      </c>
      <c r="CR20" s="1573"/>
      <c r="CS20" s="1574"/>
      <c r="DP20" s="1002" t="str">
        <f>IF(SUMIF('Capacity Plan'!$B$21:$B$50,'Capacity Plan'!$B28,'Capacity Plan'!$AC$21:$AC$50)=0,"",SUMIF('Capacity Plan'!$B$21:$B$50,'Capacity Plan'!$B28,'Capacity Plan'!$AC$21:$AC$50))</f>
        <v/>
      </c>
    </row>
    <row r="21" spans="1:120" x14ac:dyDescent="0.25">
      <c r="A21" s="1043">
        <f>A17+1</f>
        <v>43468</v>
      </c>
      <c r="B21" s="1037" t="s">
        <v>167</v>
      </c>
      <c r="C21" s="827"/>
      <c r="D21" s="827"/>
      <c r="E21" s="839"/>
      <c r="F21" s="828"/>
      <c r="G21" s="827"/>
      <c r="H21" s="842"/>
      <c r="I21" s="829"/>
      <c r="J21" s="827"/>
      <c r="K21" s="839"/>
      <c r="L21" s="828"/>
      <c r="M21" s="827"/>
      <c r="N21" s="842"/>
      <c r="O21" s="829"/>
      <c r="P21" s="827"/>
      <c r="Q21" s="839"/>
      <c r="R21" s="828"/>
      <c r="S21" s="827"/>
      <c r="T21" s="842"/>
      <c r="U21" s="829"/>
      <c r="V21" s="827"/>
      <c r="W21" s="839"/>
      <c r="X21" s="828"/>
      <c r="Y21" s="827"/>
      <c r="Z21" s="842"/>
      <c r="AA21" s="829"/>
      <c r="AB21" s="827"/>
      <c r="AC21" s="839"/>
      <c r="AD21" s="828"/>
      <c r="AE21" s="827"/>
      <c r="AF21" s="839"/>
      <c r="AG21" s="828"/>
      <c r="AH21" s="827"/>
      <c r="AI21" s="839"/>
      <c r="AJ21" s="828"/>
      <c r="AK21" s="827"/>
      <c r="AL21" s="839"/>
      <c r="AM21" s="828"/>
      <c r="AN21" s="827"/>
      <c r="AO21" s="839"/>
      <c r="AP21" s="828"/>
      <c r="AQ21" s="827"/>
      <c r="AR21" s="839"/>
      <c r="AS21" s="828"/>
      <c r="AT21" s="827"/>
      <c r="AU21" s="839"/>
      <c r="AV21" s="828"/>
      <c r="AW21" s="827"/>
      <c r="AX21" s="839"/>
      <c r="AY21" s="828"/>
      <c r="AZ21" s="827"/>
      <c r="BA21" s="839"/>
      <c r="BB21" s="828"/>
      <c r="BC21" s="827"/>
      <c r="BD21" s="839"/>
      <c r="BE21" s="828"/>
      <c r="BF21" s="827"/>
      <c r="BG21" s="839"/>
      <c r="BH21" s="828"/>
      <c r="BI21" s="827"/>
      <c r="BJ21" s="839"/>
      <c r="BK21" s="828"/>
      <c r="BL21" s="827"/>
      <c r="BM21" s="839"/>
      <c r="BN21" s="828"/>
      <c r="BO21" s="827"/>
      <c r="BP21" s="839"/>
      <c r="BQ21" s="828"/>
      <c r="BR21" s="827"/>
      <c r="BS21" s="839"/>
      <c r="BT21" s="828"/>
      <c r="BU21" s="827"/>
      <c r="BV21" s="839"/>
      <c r="BW21" s="828"/>
      <c r="BX21" s="827"/>
      <c r="BY21" s="839"/>
      <c r="BZ21" s="828"/>
      <c r="CA21" s="827"/>
      <c r="CB21" s="839"/>
      <c r="CC21" s="828"/>
      <c r="CD21" s="827"/>
      <c r="CE21" s="839"/>
      <c r="CF21" s="828"/>
      <c r="CG21" s="827"/>
      <c r="CH21" s="839"/>
      <c r="CI21" s="828"/>
      <c r="CJ21" s="827"/>
      <c r="CK21" s="839"/>
      <c r="CL21" s="828"/>
      <c r="CM21" s="827"/>
      <c r="CN21" s="839"/>
      <c r="CO21" s="1032">
        <f t="shared" si="0"/>
        <v>0</v>
      </c>
      <c r="CP21" s="1027">
        <f>CP24/3</f>
        <v>0</v>
      </c>
      <c r="CQ21" s="1022"/>
      <c r="CR21" s="1569"/>
      <c r="CS21" s="1570"/>
      <c r="DP21" s="1002" t="str">
        <f>IF(SUMIF('Capacity Plan'!$B$21:$B$50,'Capacity Plan'!$B29,'Capacity Plan'!$AC$21:$AC$50)=0,"",SUMIF('Capacity Plan'!$B$21:$B$50,'Capacity Plan'!$B29,'Capacity Plan'!$AC$21:$AC$50))</f>
        <v/>
      </c>
    </row>
    <row r="22" spans="1:120" x14ac:dyDescent="0.25">
      <c r="A22" s="1045"/>
      <c r="B22" s="1039" t="s">
        <v>168</v>
      </c>
      <c r="C22" s="830"/>
      <c r="D22" s="830"/>
      <c r="E22" s="840"/>
      <c r="F22" s="831"/>
      <c r="G22" s="830"/>
      <c r="H22" s="843"/>
      <c r="I22" s="810"/>
      <c r="J22" s="830"/>
      <c r="K22" s="840"/>
      <c r="L22" s="831"/>
      <c r="M22" s="830"/>
      <c r="N22" s="843"/>
      <c r="O22" s="810"/>
      <c r="P22" s="830"/>
      <c r="Q22" s="840"/>
      <c r="R22" s="831"/>
      <c r="S22" s="830"/>
      <c r="T22" s="843"/>
      <c r="U22" s="810"/>
      <c r="V22" s="830"/>
      <c r="W22" s="840"/>
      <c r="X22" s="831"/>
      <c r="Y22" s="830"/>
      <c r="Z22" s="843"/>
      <c r="AA22" s="810"/>
      <c r="AB22" s="830"/>
      <c r="AC22" s="840"/>
      <c r="AD22" s="831"/>
      <c r="AE22" s="830"/>
      <c r="AF22" s="840"/>
      <c r="AG22" s="831"/>
      <c r="AH22" s="830"/>
      <c r="AI22" s="840"/>
      <c r="AJ22" s="831"/>
      <c r="AK22" s="830"/>
      <c r="AL22" s="840"/>
      <c r="AM22" s="831"/>
      <c r="AN22" s="830"/>
      <c r="AO22" s="840"/>
      <c r="AP22" s="831"/>
      <c r="AQ22" s="830"/>
      <c r="AR22" s="840"/>
      <c r="AS22" s="831"/>
      <c r="AT22" s="830"/>
      <c r="AU22" s="840"/>
      <c r="AV22" s="831"/>
      <c r="AW22" s="830"/>
      <c r="AX22" s="840"/>
      <c r="AY22" s="831"/>
      <c r="AZ22" s="830"/>
      <c r="BA22" s="840"/>
      <c r="BB22" s="831"/>
      <c r="BC22" s="830"/>
      <c r="BD22" s="840"/>
      <c r="BE22" s="831"/>
      <c r="BF22" s="830"/>
      <c r="BG22" s="840"/>
      <c r="BH22" s="831"/>
      <c r="BI22" s="830"/>
      <c r="BJ22" s="840"/>
      <c r="BK22" s="831"/>
      <c r="BL22" s="830"/>
      <c r="BM22" s="840"/>
      <c r="BN22" s="831"/>
      <c r="BO22" s="830"/>
      <c r="BP22" s="840"/>
      <c r="BQ22" s="831"/>
      <c r="BR22" s="830"/>
      <c r="BS22" s="840"/>
      <c r="BT22" s="831"/>
      <c r="BU22" s="830"/>
      <c r="BV22" s="840"/>
      <c r="BW22" s="831"/>
      <c r="BX22" s="830"/>
      <c r="BY22" s="840"/>
      <c r="BZ22" s="831"/>
      <c r="CA22" s="830"/>
      <c r="CB22" s="840"/>
      <c r="CC22" s="831"/>
      <c r="CD22" s="830"/>
      <c r="CE22" s="840"/>
      <c r="CF22" s="831"/>
      <c r="CG22" s="830"/>
      <c r="CH22" s="840"/>
      <c r="CI22" s="831"/>
      <c r="CJ22" s="830"/>
      <c r="CK22" s="840"/>
      <c r="CL22" s="831"/>
      <c r="CM22" s="830"/>
      <c r="CN22" s="840"/>
      <c r="CO22" s="1028">
        <f t="shared" si="0"/>
        <v>0</v>
      </c>
      <c r="CP22" s="1029">
        <f>CP24/3</f>
        <v>0</v>
      </c>
      <c r="CQ22" s="1023"/>
      <c r="CR22" s="1571"/>
      <c r="CS22" s="1572"/>
      <c r="DP22" s="1002" t="str">
        <f>IF(SUMIF('Capacity Plan'!$B$21:$B$50,'Capacity Plan'!$B30,'Capacity Plan'!$AC$21:$AC$50)=0,"",SUMIF('Capacity Plan'!$B$21:$B$50,'Capacity Plan'!$B30,'Capacity Plan'!$AC$21:$AC$50))</f>
        <v/>
      </c>
    </row>
    <row r="23" spans="1:120" x14ac:dyDescent="0.25">
      <c r="A23" s="1045"/>
      <c r="B23" s="1039" t="s">
        <v>169</v>
      </c>
      <c r="C23" s="830"/>
      <c r="D23" s="830"/>
      <c r="E23" s="841"/>
      <c r="F23" s="831"/>
      <c r="G23" s="830"/>
      <c r="H23" s="844"/>
      <c r="I23" s="810"/>
      <c r="J23" s="830"/>
      <c r="K23" s="841"/>
      <c r="L23" s="831"/>
      <c r="M23" s="830"/>
      <c r="N23" s="844"/>
      <c r="O23" s="810"/>
      <c r="P23" s="830"/>
      <c r="Q23" s="841"/>
      <c r="R23" s="831"/>
      <c r="S23" s="830"/>
      <c r="T23" s="844"/>
      <c r="U23" s="810"/>
      <c r="V23" s="830"/>
      <c r="W23" s="841"/>
      <c r="X23" s="831"/>
      <c r="Y23" s="830"/>
      <c r="Z23" s="844"/>
      <c r="AA23" s="810"/>
      <c r="AB23" s="830"/>
      <c r="AC23" s="841"/>
      <c r="AD23" s="831"/>
      <c r="AE23" s="830"/>
      <c r="AF23" s="841"/>
      <c r="AG23" s="831"/>
      <c r="AH23" s="830"/>
      <c r="AI23" s="841"/>
      <c r="AJ23" s="831"/>
      <c r="AK23" s="830"/>
      <c r="AL23" s="841"/>
      <c r="AM23" s="831"/>
      <c r="AN23" s="830"/>
      <c r="AO23" s="841"/>
      <c r="AP23" s="831"/>
      <c r="AQ23" s="830"/>
      <c r="AR23" s="841"/>
      <c r="AS23" s="831"/>
      <c r="AT23" s="830"/>
      <c r="AU23" s="841"/>
      <c r="AV23" s="831"/>
      <c r="AW23" s="830"/>
      <c r="AX23" s="841"/>
      <c r="AY23" s="831"/>
      <c r="AZ23" s="830"/>
      <c r="BA23" s="841"/>
      <c r="BB23" s="831"/>
      <c r="BC23" s="830"/>
      <c r="BD23" s="841"/>
      <c r="BE23" s="831"/>
      <c r="BF23" s="830"/>
      <c r="BG23" s="841"/>
      <c r="BH23" s="831"/>
      <c r="BI23" s="830"/>
      <c r="BJ23" s="841"/>
      <c r="BK23" s="831"/>
      <c r="BL23" s="830"/>
      <c r="BM23" s="841"/>
      <c r="BN23" s="831"/>
      <c r="BO23" s="830"/>
      <c r="BP23" s="841"/>
      <c r="BQ23" s="831"/>
      <c r="BR23" s="830"/>
      <c r="BS23" s="841"/>
      <c r="BT23" s="831"/>
      <c r="BU23" s="830"/>
      <c r="BV23" s="841"/>
      <c r="BW23" s="831"/>
      <c r="BX23" s="830"/>
      <c r="BY23" s="841"/>
      <c r="BZ23" s="831"/>
      <c r="CA23" s="830"/>
      <c r="CB23" s="841"/>
      <c r="CC23" s="831"/>
      <c r="CD23" s="830"/>
      <c r="CE23" s="841"/>
      <c r="CF23" s="831"/>
      <c r="CG23" s="830"/>
      <c r="CH23" s="841"/>
      <c r="CI23" s="831"/>
      <c r="CJ23" s="830"/>
      <c r="CK23" s="841"/>
      <c r="CL23" s="831"/>
      <c r="CM23" s="830"/>
      <c r="CN23" s="841"/>
      <c r="CO23" s="1028">
        <f t="shared" si="0"/>
        <v>0</v>
      </c>
      <c r="CP23" s="1029">
        <f>CP24/3</f>
        <v>0</v>
      </c>
      <c r="CQ23" s="1024"/>
      <c r="CR23" s="1571"/>
      <c r="CS23" s="1572"/>
      <c r="DP23" s="1002" t="str">
        <f>IF(SUMIF('Capacity Plan'!$B$21:$B$50,'Capacity Plan'!$B31,'Capacity Plan'!$AC$21:$AC$50)=0,"",SUMIF('Capacity Plan'!$B$21:$B$50,'Capacity Plan'!$B31,'Capacity Plan'!$AC$21:$AC$50))</f>
        <v/>
      </c>
    </row>
    <row r="24" spans="1:120" ht="15.75" thickBot="1" x14ac:dyDescent="0.3">
      <c r="A24" s="1041"/>
      <c r="B24" s="1042" t="s">
        <v>170</v>
      </c>
      <c r="C24" s="1048">
        <f>SUM(C21:C23)</f>
        <v>0</v>
      </c>
      <c r="D24" s="1048">
        <f>SUM(D21:D23)</f>
        <v>0</v>
      </c>
      <c r="E24" s="1049" t="str">
        <f>IF(E21+E22+E23=0,"",E21+E22+E23)</f>
        <v/>
      </c>
      <c r="F24" s="1050">
        <f>SUM(F21:F23)</f>
        <v>0</v>
      </c>
      <c r="G24" s="1048">
        <f>SUM(G21:G23)</f>
        <v>0</v>
      </c>
      <c r="H24" s="1051" t="str">
        <f>IF(H21+H22+H23=0,"",H21+H22+H23)</f>
        <v/>
      </c>
      <c r="I24" s="1052">
        <f>SUM(I21:I23)</f>
        <v>0</v>
      </c>
      <c r="J24" s="1048">
        <f>SUM(J21:J23)</f>
        <v>0</v>
      </c>
      <c r="K24" s="1049" t="str">
        <f>IF(K21+K22+K23=0,"",K21+K22+K23)</f>
        <v/>
      </c>
      <c r="L24" s="1050">
        <f>SUM(L21:L23)</f>
        <v>0</v>
      </c>
      <c r="M24" s="1048">
        <f>SUM(M21:M23)</f>
        <v>0</v>
      </c>
      <c r="N24" s="1051" t="str">
        <f>IF(N21+N22+N23=0,"",N21+N22+N23)</f>
        <v/>
      </c>
      <c r="O24" s="1052">
        <f>SUM(O21:O23)</f>
        <v>0</v>
      </c>
      <c r="P24" s="1048">
        <f>SUM(P21:P23)</f>
        <v>0</v>
      </c>
      <c r="Q24" s="1049" t="str">
        <f>IF(Q21+Q22+Q23=0,"",Q21+Q22+Q23)</f>
        <v/>
      </c>
      <c r="R24" s="1050">
        <f>SUM(R21:R23)</f>
        <v>0</v>
      </c>
      <c r="S24" s="1048">
        <f>SUM(S21:S23)</f>
        <v>0</v>
      </c>
      <c r="T24" s="1051" t="str">
        <f>IF(T21+T22+T23=0,"",T21+T22+T23)</f>
        <v/>
      </c>
      <c r="U24" s="1052">
        <f>SUM(U21:U23)</f>
        <v>0</v>
      </c>
      <c r="V24" s="1048">
        <f>SUM(V21:V23)</f>
        <v>0</v>
      </c>
      <c r="W24" s="1049" t="str">
        <f>IF(W21+W22+W23=0,"",W21+W22+W23)</f>
        <v/>
      </c>
      <c r="X24" s="1050">
        <f>SUM(X21:X23)</f>
        <v>0</v>
      </c>
      <c r="Y24" s="1048">
        <f>SUM(Y21:Y23)</f>
        <v>0</v>
      </c>
      <c r="Z24" s="1051" t="str">
        <f>IF(Z21+Z22+Z23=0,"",Z21+Z22+Z23)</f>
        <v/>
      </c>
      <c r="AA24" s="1052">
        <f>SUM(AA21:AA23)</f>
        <v>0</v>
      </c>
      <c r="AB24" s="1048">
        <f>SUM(AB21:AB23)</f>
        <v>0</v>
      </c>
      <c r="AC24" s="1049" t="str">
        <f>IF(AC21+AC22+AC23=0,"",AC21+AC22+AC23)</f>
        <v/>
      </c>
      <c r="AD24" s="1050">
        <f>SUM(AD21:AD23)</f>
        <v>0</v>
      </c>
      <c r="AE24" s="1048">
        <f>SUM(AE21:AE23)</f>
        <v>0</v>
      </c>
      <c r="AF24" s="1049" t="str">
        <f>IF(AF21+AF22+AF23=0,"",AF21+AF22+AF23)</f>
        <v/>
      </c>
      <c r="AG24" s="1050">
        <f>SUM(AG21:AG23)</f>
        <v>0</v>
      </c>
      <c r="AH24" s="1048">
        <f>SUM(AH21:AH23)</f>
        <v>0</v>
      </c>
      <c r="AI24" s="1049" t="str">
        <f>IF(AI21+AI22+AI23=0,"",AI21+AI22+AI23)</f>
        <v/>
      </c>
      <c r="AJ24" s="1050">
        <f>SUM(AJ21:AJ23)</f>
        <v>0</v>
      </c>
      <c r="AK24" s="1048">
        <f>SUM(AK21:AK23)</f>
        <v>0</v>
      </c>
      <c r="AL24" s="1049" t="str">
        <f>IF(AL21+AL22+AL23=0,"",AL21+AL22+AL23)</f>
        <v/>
      </c>
      <c r="AM24" s="1050">
        <f>SUM(AM21:AM23)</f>
        <v>0</v>
      </c>
      <c r="AN24" s="1048">
        <f>SUM(AN21:AN23)</f>
        <v>0</v>
      </c>
      <c r="AO24" s="1049" t="str">
        <f>IF(AO21+AO22+AO23=0,"",AO21+AO22+AO23)</f>
        <v/>
      </c>
      <c r="AP24" s="1050">
        <f>SUM(AP21:AP23)</f>
        <v>0</v>
      </c>
      <c r="AQ24" s="1048">
        <f>SUM(AQ21:AQ23)</f>
        <v>0</v>
      </c>
      <c r="AR24" s="1049" t="str">
        <f>IF(AR21+AR22+AR23=0,"",AR21+AR22+AR23)</f>
        <v/>
      </c>
      <c r="AS24" s="1050">
        <f>SUM(AS21:AS23)</f>
        <v>0</v>
      </c>
      <c r="AT24" s="1048">
        <f>SUM(AT21:AT23)</f>
        <v>0</v>
      </c>
      <c r="AU24" s="1049" t="str">
        <f>IF(AU21+AU22+AU23=0,"",AU21+AU22+AU23)</f>
        <v/>
      </c>
      <c r="AV24" s="1050">
        <f>SUM(AV21:AV23)</f>
        <v>0</v>
      </c>
      <c r="AW24" s="1048">
        <f>SUM(AW21:AW23)</f>
        <v>0</v>
      </c>
      <c r="AX24" s="1049" t="str">
        <f>IF(AX21+AX22+AX23=0,"",AX21+AX22+AX23)</f>
        <v/>
      </c>
      <c r="AY24" s="1050">
        <f>SUM(AY21:AY23)</f>
        <v>0</v>
      </c>
      <c r="AZ24" s="1048">
        <f>SUM(AZ21:AZ23)</f>
        <v>0</v>
      </c>
      <c r="BA24" s="1049" t="str">
        <f>IF(BA21+BA22+BA23=0,"",BA21+BA22+BA23)</f>
        <v/>
      </c>
      <c r="BB24" s="1050">
        <f>SUM(BB21:BB23)</f>
        <v>0</v>
      </c>
      <c r="BC24" s="1048">
        <f>SUM(BC21:BC23)</f>
        <v>0</v>
      </c>
      <c r="BD24" s="1049" t="str">
        <f>IF(BD21+BD22+BD23=0,"",BD21+BD22+BD23)</f>
        <v/>
      </c>
      <c r="BE24" s="1050">
        <f>SUM(BE21:BE23)</f>
        <v>0</v>
      </c>
      <c r="BF24" s="1048">
        <f>SUM(BF21:BF23)</f>
        <v>0</v>
      </c>
      <c r="BG24" s="1049" t="str">
        <f>IF(BG21+BG22+BG23=0,"",BG21+BG22+BG23)</f>
        <v/>
      </c>
      <c r="BH24" s="1050">
        <f>SUM(BH21:BH23)</f>
        <v>0</v>
      </c>
      <c r="BI24" s="1048">
        <f>SUM(BI21:BI23)</f>
        <v>0</v>
      </c>
      <c r="BJ24" s="1049" t="str">
        <f>IF(BJ21+BJ22+BJ23=0,"",BJ21+BJ22+BJ23)</f>
        <v/>
      </c>
      <c r="BK24" s="1050">
        <f>SUM(BK21:BK23)</f>
        <v>0</v>
      </c>
      <c r="BL24" s="1048">
        <f>SUM(BL21:BL23)</f>
        <v>0</v>
      </c>
      <c r="BM24" s="1049" t="str">
        <f>IF(BM21+BM22+BM23=0,"",BM21+BM22+BM23)</f>
        <v/>
      </c>
      <c r="BN24" s="1050">
        <f>SUM(BN21:BN23)</f>
        <v>0</v>
      </c>
      <c r="BO24" s="1048">
        <f>SUM(BO21:BO23)</f>
        <v>0</v>
      </c>
      <c r="BP24" s="1049" t="str">
        <f>IF(BP21+BP22+BP23=0,"",BP21+BP22+BP23)</f>
        <v/>
      </c>
      <c r="BQ24" s="1050">
        <f>SUM(BQ21:BQ23)</f>
        <v>0</v>
      </c>
      <c r="BR24" s="1048">
        <f>SUM(BR21:BR23)</f>
        <v>0</v>
      </c>
      <c r="BS24" s="1049" t="str">
        <f>IF(BS21+BS22+BS23=0,"",BS21+BS22+BS23)</f>
        <v/>
      </c>
      <c r="BT24" s="1050">
        <f>SUM(BT21:BT23)</f>
        <v>0</v>
      </c>
      <c r="BU24" s="1048">
        <f>SUM(BU21:BU23)</f>
        <v>0</v>
      </c>
      <c r="BV24" s="1049" t="str">
        <f>IF(BV21+BV22+BV23=0,"",BV21+BV22+BV23)</f>
        <v/>
      </c>
      <c r="BW24" s="1050">
        <f>SUM(BW21:BW23)</f>
        <v>0</v>
      </c>
      <c r="BX24" s="1048">
        <f>SUM(BX21:BX23)</f>
        <v>0</v>
      </c>
      <c r="BY24" s="1049" t="str">
        <f>IF(BY21+BY22+BY23=0,"",BY21+BY22+BY23)</f>
        <v/>
      </c>
      <c r="BZ24" s="1050">
        <f>SUM(BZ21:BZ23)</f>
        <v>0</v>
      </c>
      <c r="CA24" s="1048">
        <f>SUM(CA21:CA23)</f>
        <v>0</v>
      </c>
      <c r="CB24" s="1049" t="str">
        <f>IF(CB21+CB22+CB23=0,"",CB21+CB22+CB23)</f>
        <v/>
      </c>
      <c r="CC24" s="1050">
        <f>SUM(CC21:CC23)</f>
        <v>0</v>
      </c>
      <c r="CD24" s="1048">
        <f>SUM(CD21:CD23)</f>
        <v>0</v>
      </c>
      <c r="CE24" s="1049" t="str">
        <f>IF(CE21+CE22+CE23=0,"",CE21+CE22+CE23)</f>
        <v/>
      </c>
      <c r="CF24" s="1050">
        <f>SUM(CF21:CF23)</f>
        <v>0</v>
      </c>
      <c r="CG24" s="1048">
        <f>SUM(CG21:CG23)</f>
        <v>0</v>
      </c>
      <c r="CH24" s="1049" t="str">
        <f>IF(CH21+CH22+CH23=0,"",CH21+CH22+CH23)</f>
        <v/>
      </c>
      <c r="CI24" s="1050">
        <f>SUM(CI21:CI23)</f>
        <v>0</v>
      </c>
      <c r="CJ24" s="1048">
        <f>SUM(CJ21:CJ23)</f>
        <v>0</v>
      </c>
      <c r="CK24" s="1049" t="str">
        <f>IF(CK21+CK22+CK23=0,"",CK21+CK22+CK23)</f>
        <v/>
      </c>
      <c r="CL24" s="1050">
        <f>SUM(CL21:CL23)</f>
        <v>0</v>
      </c>
      <c r="CM24" s="1048">
        <f>SUM(CM21:CM23)</f>
        <v>0</v>
      </c>
      <c r="CN24" s="1049" t="str">
        <f>IF(CN21+CN22+CN23=0,"",CN21+CN22+CN23)</f>
        <v/>
      </c>
      <c r="CO24" s="1030">
        <f t="shared" si="0"/>
        <v>0</v>
      </c>
      <c r="CP24" s="1031">
        <f>MIN($DP$13:$DP$42)</f>
        <v>0</v>
      </c>
      <c r="CQ24" s="1053">
        <f>SUM(CQ21:CQ23)</f>
        <v>0</v>
      </c>
      <c r="CR24" s="1573"/>
      <c r="CS24" s="1574"/>
      <c r="DP24" s="1002" t="str">
        <f>IF(SUMIF('Capacity Plan'!$B$21:$B$50,'Capacity Plan'!$B32,'Capacity Plan'!$AC$21:$AC$50)=0,"",SUMIF('Capacity Plan'!$B$21:$B$50,'Capacity Plan'!$B32,'Capacity Plan'!$AC$21:$AC$50))</f>
        <v/>
      </c>
    </row>
    <row r="25" spans="1:120" x14ac:dyDescent="0.25">
      <c r="A25" s="1045">
        <f>A21+1</f>
        <v>43469</v>
      </c>
      <c r="B25" s="1044" t="s">
        <v>167</v>
      </c>
      <c r="C25" s="827"/>
      <c r="D25" s="827"/>
      <c r="E25" s="839"/>
      <c r="F25" s="828"/>
      <c r="G25" s="827"/>
      <c r="H25" s="842"/>
      <c r="I25" s="829"/>
      <c r="J25" s="827"/>
      <c r="K25" s="839"/>
      <c r="L25" s="828"/>
      <c r="M25" s="827"/>
      <c r="N25" s="842"/>
      <c r="O25" s="829"/>
      <c r="P25" s="827"/>
      <c r="Q25" s="839"/>
      <c r="R25" s="828"/>
      <c r="S25" s="827"/>
      <c r="T25" s="842"/>
      <c r="U25" s="829"/>
      <c r="V25" s="827"/>
      <c r="W25" s="839"/>
      <c r="X25" s="828"/>
      <c r="Y25" s="827"/>
      <c r="Z25" s="842"/>
      <c r="AA25" s="829"/>
      <c r="AB25" s="827"/>
      <c r="AC25" s="839"/>
      <c r="AD25" s="828"/>
      <c r="AE25" s="827"/>
      <c r="AF25" s="839"/>
      <c r="AG25" s="828"/>
      <c r="AH25" s="827"/>
      <c r="AI25" s="839"/>
      <c r="AJ25" s="828"/>
      <c r="AK25" s="827"/>
      <c r="AL25" s="839"/>
      <c r="AM25" s="828"/>
      <c r="AN25" s="827"/>
      <c r="AO25" s="839"/>
      <c r="AP25" s="828"/>
      <c r="AQ25" s="827"/>
      <c r="AR25" s="839"/>
      <c r="AS25" s="828"/>
      <c r="AT25" s="827"/>
      <c r="AU25" s="839"/>
      <c r="AV25" s="828"/>
      <c r="AW25" s="827"/>
      <c r="AX25" s="839"/>
      <c r="AY25" s="828"/>
      <c r="AZ25" s="827"/>
      <c r="BA25" s="839"/>
      <c r="BB25" s="828"/>
      <c r="BC25" s="827"/>
      <c r="BD25" s="839"/>
      <c r="BE25" s="828"/>
      <c r="BF25" s="827"/>
      <c r="BG25" s="839"/>
      <c r="BH25" s="828"/>
      <c r="BI25" s="827"/>
      <c r="BJ25" s="839"/>
      <c r="BK25" s="828"/>
      <c r="BL25" s="827"/>
      <c r="BM25" s="839"/>
      <c r="BN25" s="828"/>
      <c r="BO25" s="827"/>
      <c r="BP25" s="839"/>
      <c r="BQ25" s="828"/>
      <c r="BR25" s="827"/>
      <c r="BS25" s="839"/>
      <c r="BT25" s="828"/>
      <c r="BU25" s="827"/>
      <c r="BV25" s="839"/>
      <c r="BW25" s="828"/>
      <c r="BX25" s="827"/>
      <c r="BY25" s="839"/>
      <c r="BZ25" s="828"/>
      <c r="CA25" s="827"/>
      <c r="CB25" s="839"/>
      <c r="CC25" s="828"/>
      <c r="CD25" s="827"/>
      <c r="CE25" s="839"/>
      <c r="CF25" s="828"/>
      <c r="CG25" s="827"/>
      <c r="CH25" s="839"/>
      <c r="CI25" s="828"/>
      <c r="CJ25" s="827"/>
      <c r="CK25" s="839"/>
      <c r="CL25" s="828"/>
      <c r="CM25" s="827"/>
      <c r="CN25" s="839"/>
      <c r="CO25" s="1032">
        <f t="shared" si="0"/>
        <v>0</v>
      </c>
      <c r="CP25" s="1027">
        <f>CP28/3</f>
        <v>0</v>
      </c>
      <c r="CQ25" s="1022"/>
      <c r="CR25" s="1569"/>
      <c r="CS25" s="1570"/>
      <c r="DP25" s="1002" t="str">
        <f>IF(SUMIF('Capacity Plan'!$B$21:$B$50,'Capacity Plan'!$B33,'Capacity Plan'!$AC$21:$AC$50)=0,"",SUMIF('Capacity Plan'!$B$21:$B$50,'Capacity Plan'!$B33,'Capacity Plan'!$AC$21:$AC$50))</f>
        <v/>
      </c>
    </row>
    <row r="26" spans="1:120" x14ac:dyDescent="0.25">
      <c r="A26" s="1045"/>
      <c r="B26" s="1039" t="s">
        <v>168</v>
      </c>
      <c r="C26" s="830"/>
      <c r="D26" s="830"/>
      <c r="E26" s="840"/>
      <c r="F26" s="831"/>
      <c r="G26" s="830"/>
      <c r="H26" s="843"/>
      <c r="I26" s="810"/>
      <c r="J26" s="830"/>
      <c r="K26" s="840"/>
      <c r="L26" s="831"/>
      <c r="M26" s="830"/>
      <c r="N26" s="843"/>
      <c r="O26" s="810"/>
      <c r="P26" s="830"/>
      <c r="Q26" s="840"/>
      <c r="R26" s="831"/>
      <c r="S26" s="830"/>
      <c r="T26" s="843"/>
      <c r="U26" s="810"/>
      <c r="V26" s="830"/>
      <c r="W26" s="840"/>
      <c r="X26" s="831"/>
      <c r="Y26" s="830"/>
      <c r="Z26" s="843"/>
      <c r="AA26" s="810"/>
      <c r="AB26" s="830"/>
      <c r="AC26" s="840"/>
      <c r="AD26" s="831"/>
      <c r="AE26" s="830"/>
      <c r="AF26" s="840"/>
      <c r="AG26" s="831"/>
      <c r="AH26" s="830"/>
      <c r="AI26" s="840"/>
      <c r="AJ26" s="831"/>
      <c r="AK26" s="830"/>
      <c r="AL26" s="840"/>
      <c r="AM26" s="831"/>
      <c r="AN26" s="830"/>
      <c r="AO26" s="840"/>
      <c r="AP26" s="831"/>
      <c r="AQ26" s="830"/>
      <c r="AR26" s="840"/>
      <c r="AS26" s="831"/>
      <c r="AT26" s="830"/>
      <c r="AU26" s="840"/>
      <c r="AV26" s="831"/>
      <c r="AW26" s="830"/>
      <c r="AX26" s="840"/>
      <c r="AY26" s="831"/>
      <c r="AZ26" s="830"/>
      <c r="BA26" s="840"/>
      <c r="BB26" s="831"/>
      <c r="BC26" s="830"/>
      <c r="BD26" s="840"/>
      <c r="BE26" s="831"/>
      <c r="BF26" s="830"/>
      <c r="BG26" s="840"/>
      <c r="BH26" s="831"/>
      <c r="BI26" s="830"/>
      <c r="BJ26" s="840"/>
      <c r="BK26" s="831"/>
      <c r="BL26" s="830"/>
      <c r="BM26" s="840"/>
      <c r="BN26" s="831"/>
      <c r="BO26" s="830"/>
      <c r="BP26" s="840"/>
      <c r="BQ26" s="831"/>
      <c r="BR26" s="830"/>
      <c r="BS26" s="840"/>
      <c r="BT26" s="831"/>
      <c r="BU26" s="830"/>
      <c r="BV26" s="840"/>
      <c r="BW26" s="831"/>
      <c r="BX26" s="830"/>
      <c r="BY26" s="840"/>
      <c r="BZ26" s="831"/>
      <c r="CA26" s="830"/>
      <c r="CB26" s="840"/>
      <c r="CC26" s="831"/>
      <c r="CD26" s="830"/>
      <c r="CE26" s="840"/>
      <c r="CF26" s="831"/>
      <c r="CG26" s="830"/>
      <c r="CH26" s="840"/>
      <c r="CI26" s="831"/>
      <c r="CJ26" s="830"/>
      <c r="CK26" s="840"/>
      <c r="CL26" s="831"/>
      <c r="CM26" s="830"/>
      <c r="CN26" s="840"/>
      <c r="CO26" s="1028">
        <f t="shared" si="0"/>
        <v>0</v>
      </c>
      <c r="CP26" s="1029">
        <f>CP28/3</f>
        <v>0</v>
      </c>
      <c r="CQ26" s="1023"/>
      <c r="CR26" s="1571"/>
      <c r="CS26" s="1572"/>
      <c r="DP26" s="1002" t="str">
        <f>IF(SUMIF('Capacity Plan'!$B$21:$B$50,'Capacity Plan'!$B34,'Capacity Plan'!$AC$21:$AC$50)=0,"",SUMIF('Capacity Plan'!$B$21:$B$50,'Capacity Plan'!$B34,'Capacity Plan'!$AC$21:$AC$50))</f>
        <v/>
      </c>
    </row>
    <row r="27" spans="1:120" x14ac:dyDescent="0.25">
      <c r="A27" s="1045"/>
      <c r="B27" s="1039" t="s">
        <v>169</v>
      </c>
      <c r="C27" s="830"/>
      <c r="D27" s="830"/>
      <c r="E27" s="841"/>
      <c r="F27" s="831"/>
      <c r="G27" s="830"/>
      <c r="H27" s="844"/>
      <c r="I27" s="810"/>
      <c r="J27" s="830"/>
      <c r="K27" s="841"/>
      <c r="L27" s="831"/>
      <c r="M27" s="830"/>
      <c r="N27" s="844"/>
      <c r="O27" s="810"/>
      <c r="P27" s="830"/>
      <c r="Q27" s="841"/>
      <c r="R27" s="831"/>
      <c r="S27" s="830"/>
      <c r="T27" s="844"/>
      <c r="U27" s="810"/>
      <c r="V27" s="830"/>
      <c r="W27" s="841"/>
      <c r="X27" s="831"/>
      <c r="Y27" s="830"/>
      <c r="Z27" s="844"/>
      <c r="AA27" s="810"/>
      <c r="AB27" s="830"/>
      <c r="AC27" s="841"/>
      <c r="AD27" s="831"/>
      <c r="AE27" s="830"/>
      <c r="AF27" s="841"/>
      <c r="AG27" s="831"/>
      <c r="AH27" s="830"/>
      <c r="AI27" s="841"/>
      <c r="AJ27" s="831"/>
      <c r="AK27" s="830"/>
      <c r="AL27" s="841"/>
      <c r="AM27" s="831"/>
      <c r="AN27" s="830"/>
      <c r="AO27" s="841"/>
      <c r="AP27" s="831"/>
      <c r="AQ27" s="830"/>
      <c r="AR27" s="841"/>
      <c r="AS27" s="831"/>
      <c r="AT27" s="830"/>
      <c r="AU27" s="841"/>
      <c r="AV27" s="831"/>
      <c r="AW27" s="830"/>
      <c r="AX27" s="841"/>
      <c r="AY27" s="831"/>
      <c r="AZ27" s="830"/>
      <c r="BA27" s="841"/>
      <c r="BB27" s="831"/>
      <c r="BC27" s="830"/>
      <c r="BD27" s="841"/>
      <c r="BE27" s="831"/>
      <c r="BF27" s="830"/>
      <c r="BG27" s="841"/>
      <c r="BH27" s="831"/>
      <c r="BI27" s="830"/>
      <c r="BJ27" s="841"/>
      <c r="BK27" s="831"/>
      <c r="BL27" s="830"/>
      <c r="BM27" s="841"/>
      <c r="BN27" s="831"/>
      <c r="BO27" s="830"/>
      <c r="BP27" s="841"/>
      <c r="BQ27" s="831"/>
      <c r="BR27" s="830"/>
      <c r="BS27" s="841"/>
      <c r="BT27" s="831"/>
      <c r="BU27" s="830"/>
      <c r="BV27" s="841"/>
      <c r="BW27" s="831"/>
      <c r="BX27" s="830"/>
      <c r="BY27" s="841"/>
      <c r="BZ27" s="831"/>
      <c r="CA27" s="830"/>
      <c r="CB27" s="841"/>
      <c r="CC27" s="831"/>
      <c r="CD27" s="830"/>
      <c r="CE27" s="841"/>
      <c r="CF27" s="831"/>
      <c r="CG27" s="830"/>
      <c r="CH27" s="841"/>
      <c r="CI27" s="831"/>
      <c r="CJ27" s="830"/>
      <c r="CK27" s="841"/>
      <c r="CL27" s="831"/>
      <c r="CM27" s="830"/>
      <c r="CN27" s="841"/>
      <c r="CO27" s="1028">
        <f t="shared" si="0"/>
        <v>0</v>
      </c>
      <c r="CP27" s="1029">
        <f>CP28/3</f>
        <v>0</v>
      </c>
      <c r="CQ27" s="1024"/>
      <c r="CR27" s="1571"/>
      <c r="CS27" s="1572"/>
      <c r="DP27" s="1002" t="str">
        <f>IF(SUMIF('Capacity Plan'!$B$21:$B$50,'Capacity Plan'!$B35,'Capacity Plan'!$AC$21:$AC$50)=0,"",SUMIF('Capacity Plan'!$B$21:$B$50,'Capacity Plan'!$B35,'Capacity Plan'!$AC$21:$AC$50))</f>
        <v/>
      </c>
    </row>
    <row r="28" spans="1:120" ht="15.75" thickBot="1" x14ac:dyDescent="0.3">
      <c r="A28" s="1046"/>
      <c r="B28" s="1042" t="s">
        <v>170</v>
      </c>
      <c r="C28" s="1048">
        <f>SUM(C25:C27)</f>
        <v>0</v>
      </c>
      <c r="D28" s="1048">
        <f>SUM(D25:D27)</f>
        <v>0</v>
      </c>
      <c r="E28" s="1049" t="str">
        <f>IF(E25+E26+E27=0,"",E25+E26+E27)</f>
        <v/>
      </c>
      <c r="F28" s="1050">
        <f>SUM(F25:F27)</f>
        <v>0</v>
      </c>
      <c r="G28" s="1048">
        <f>SUM(G25:G27)</f>
        <v>0</v>
      </c>
      <c r="H28" s="1051" t="str">
        <f>IF(H25+H26+H27=0,"",H25+H26+H27)</f>
        <v/>
      </c>
      <c r="I28" s="1052">
        <f>SUM(I25:I27)</f>
        <v>0</v>
      </c>
      <c r="J28" s="1048">
        <f>SUM(J25:J27)</f>
        <v>0</v>
      </c>
      <c r="K28" s="1049" t="str">
        <f>IF(K25+K26+K27=0,"",K25+K26+K27)</f>
        <v/>
      </c>
      <c r="L28" s="1050">
        <f>SUM(L25:L27)</f>
        <v>0</v>
      </c>
      <c r="M28" s="1048">
        <f>SUM(M25:M27)</f>
        <v>0</v>
      </c>
      <c r="N28" s="1051" t="str">
        <f>IF(N25+N26+N27=0,"",N25+N26+N27)</f>
        <v/>
      </c>
      <c r="O28" s="1052">
        <f>SUM(O25:O27)</f>
        <v>0</v>
      </c>
      <c r="P28" s="1048">
        <f>SUM(P25:P27)</f>
        <v>0</v>
      </c>
      <c r="Q28" s="1049" t="str">
        <f>IF(Q25+Q26+Q27=0,"",Q25+Q26+Q27)</f>
        <v/>
      </c>
      <c r="R28" s="1050">
        <f>SUM(R25:R27)</f>
        <v>0</v>
      </c>
      <c r="S28" s="1048">
        <f>SUM(S25:S27)</f>
        <v>0</v>
      </c>
      <c r="T28" s="1051" t="str">
        <f>IF(T25+T26+T27=0,"",T25+T26+T27)</f>
        <v/>
      </c>
      <c r="U28" s="1052">
        <f>SUM(U25:U27)</f>
        <v>0</v>
      </c>
      <c r="V28" s="1048">
        <f>SUM(V25:V27)</f>
        <v>0</v>
      </c>
      <c r="W28" s="1049" t="str">
        <f>IF(W25+W26+W27=0,"",W25+W26+W27)</f>
        <v/>
      </c>
      <c r="X28" s="1050">
        <f>SUM(X25:X27)</f>
        <v>0</v>
      </c>
      <c r="Y28" s="1048">
        <f>SUM(Y25:Y27)</f>
        <v>0</v>
      </c>
      <c r="Z28" s="1051" t="str">
        <f>IF(Z25+Z26+Z27=0,"",Z25+Z26+Z27)</f>
        <v/>
      </c>
      <c r="AA28" s="1052">
        <f>SUM(AA25:AA27)</f>
        <v>0</v>
      </c>
      <c r="AB28" s="1048">
        <f>SUM(AB25:AB27)</f>
        <v>0</v>
      </c>
      <c r="AC28" s="1049" t="str">
        <f>IF(AC25+AC26+AC27=0,"",AC25+AC26+AC27)</f>
        <v/>
      </c>
      <c r="AD28" s="1050">
        <f>SUM(AD25:AD27)</f>
        <v>0</v>
      </c>
      <c r="AE28" s="1048">
        <f>SUM(AE25:AE27)</f>
        <v>0</v>
      </c>
      <c r="AF28" s="1049" t="str">
        <f>IF(AF25+AF26+AF27=0,"",AF25+AF26+AF27)</f>
        <v/>
      </c>
      <c r="AG28" s="1050">
        <f>SUM(AG25:AG27)</f>
        <v>0</v>
      </c>
      <c r="AH28" s="1048">
        <f>SUM(AH25:AH27)</f>
        <v>0</v>
      </c>
      <c r="AI28" s="1049" t="str">
        <f>IF(AI25+AI26+AI27=0,"",AI25+AI26+AI27)</f>
        <v/>
      </c>
      <c r="AJ28" s="1050">
        <f>SUM(AJ25:AJ27)</f>
        <v>0</v>
      </c>
      <c r="AK28" s="1048">
        <f>SUM(AK25:AK27)</f>
        <v>0</v>
      </c>
      <c r="AL28" s="1049" t="str">
        <f>IF(AL25+AL26+AL27=0,"",AL25+AL26+AL27)</f>
        <v/>
      </c>
      <c r="AM28" s="1050">
        <f>SUM(AM25:AM27)</f>
        <v>0</v>
      </c>
      <c r="AN28" s="1048">
        <f>SUM(AN25:AN27)</f>
        <v>0</v>
      </c>
      <c r="AO28" s="1049" t="str">
        <f>IF(AO25+AO26+AO27=0,"",AO25+AO26+AO27)</f>
        <v/>
      </c>
      <c r="AP28" s="1050">
        <f>SUM(AP25:AP27)</f>
        <v>0</v>
      </c>
      <c r="AQ28" s="1048">
        <f>SUM(AQ25:AQ27)</f>
        <v>0</v>
      </c>
      <c r="AR28" s="1049" t="str">
        <f>IF(AR25+AR26+AR27=0,"",AR25+AR26+AR27)</f>
        <v/>
      </c>
      <c r="AS28" s="1050">
        <f>SUM(AS25:AS27)</f>
        <v>0</v>
      </c>
      <c r="AT28" s="1048">
        <f>SUM(AT25:AT27)</f>
        <v>0</v>
      </c>
      <c r="AU28" s="1049" t="str">
        <f>IF(AU25+AU26+AU27=0,"",AU25+AU26+AU27)</f>
        <v/>
      </c>
      <c r="AV28" s="1050">
        <f>SUM(AV25:AV27)</f>
        <v>0</v>
      </c>
      <c r="AW28" s="1048">
        <f>SUM(AW25:AW27)</f>
        <v>0</v>
      </c>
      <c r="AX28" s="1049" t="str">
        <f>IF(AX25+AX26+AX27=0,"",AX25+AX26+AX27)</f>
        <v/>
      </c>
      <c r="AY28" s="1050">
        <f>SUM(AY25:AY27)</f>
        <v>0</v>
      </c>
      <c r="AZ28" s="1048">
        <f>SUM(AZ25:AZ27)</f>
        <v>0</v>
      </c>
      <c r="BA28" s="1049" t="str">
        <f>IF(BA25+BA26+BA27=0,"",BA25+BA26+BA27)</f>
        <v/>
      </c>
      <c r="BB28" s="1050">
        <f>SUM(BB25:BB27)</f>
        <v>0</v>
      </c>
      <c r="BC28" s="1048">
        <f>SUM(BC25:BC27)</f>
        <v>0</v>
      </c>
      <c r="BD28" s="1049" t="str">
        <f>IF(BD25+BD26+BD27=0,"",BD25+BD26+BD27)</f>
        <v/>
      </c>
      <c r="BE28" s="1050">
        <f>SUM(BE25:BE27)</f>
        <v>0</v>
      </c>
      <c r="BF28" s="1048">
        <f>SUM(BF25:BF27)</f>
        <v>0</v>
      </c>
      <c r="BG28" s="1049" t="str">
        <f>IF(BG25+BG26+BG27=0,"",BG25+BG26+BG27)</f>
        <v/>
      </c>
      <c r="BH28" s="1050">
        <f>SUM(BH25:BH27)</f>
        <v>0</v>
      </c>
      <c r="BI28" s="1048">
        <f>SUM(BI25:BI27)</f>
        <v>0</v>
      </c>
      <c r="BJ28" s="1049" t="str">
        <f>IF(BJ25+BJ26+BJ27=0,"",BJ25+BJ26+BJ27)</f>
        <v/>
      </c>
      <c r="BK28" s="1050">
        <f>SUM(BK25:BK27)</f>
        <v>0</v>
      </c>
      <c r="BL28" s="1048">
        <f>SUM(BL25:BL27)</f>
        <v>0</v>
      </c>
      <c r="BM28" s="1049" t="str">
        <f>IF(BM25+BM26+BM27=0,"",BM25+BM26+BM27)</f>
        <v/>
      </c>
      <c r="BN28" s="1050">
        <f>SUM(BN25:BN27)</f>
        <v>0</v>
      </c>
      <c r="BO28" s="1048">
        <f>SUM(BO25:BO27)</f>
        <v>0</v>
      </c>
      <c r="BP28" s="1049" t="str">
        <f>IF(BP25+BP26+BP27=0,"",BP25+BP26+BP27)</f>
        <v/>
      </c>
      <c r="BQ28" s="1050">
        <f>SUM(BQ25:BQ27)</f>
        <v>0</v>
      </c>
      <c r="BR28" s="1048">
        <f>SUM(BR25:BR27)</f>
        <v>0</v>
      </c>
      <c r="BS28" s="1049" t="str">
        <f>IF(BS25+BS26+BS27=0,"",BS25+BS26+BS27)</f>
        <v/>
      </c>
      <c r="BT28" s="1050">
        <f>SUM(BT25:BT27)</f>
        <v>0</v>
      </c>
      <c r="BU28" s="1048">
        <f>SUM(BU25:BU27)</f>
        <v>0</v>
      </c>
      <c r="BV28" s="1049" t="str">
        <f>IF(BV25+BV26+BV27=0,"",BV25+BV26+BV27)</f>
        <v/>
      </c>
      <c r="BW28" s="1050">
        <f>SUM(BW25:BW27)</f>
        <v>0</v>
      </c>
      <c r="BX28" s="1048">
        <f>SUM(BX25:BX27)</f>
        <v>0</v>
      </c>
      <c r="BY28" s="1049" t="str">
        <f>IF(BY25+BY26+BY27=0,"",BY25+BY26+BY27)</f>
        <v/>
      </c>
      <c r="BZ28" s="1050">
        <f>SUM(BZ25:BZ27)</f>
        <v>0</v>
      </c>
      <c r="CA28" s="1048">
        <f>SUM(CA25:CA27)</f>
        <v>0</v>
      </c>
      <c r="CB28" s="1049" t="str">
        <f>IF(CB25+CB26+CB27=0,"",CB25+CB26+CB27)</f>
        <v/>
      </c>
      <c r="CC28" s="1050">
        <f>SUM(CC25:CC27)</f>
        <v>0</v>
      </c>
      <c r="CD28" s="1048">
        <f>SUM(CD25:CD27)</f>
        <v>0</v>
      </c>
      <c r="CE28" s="1049" t="str">
        <f>IF(CE25+CE26+CE27=0,"",CE25+CE26+CE27)</f>
        <v/>
      </c>
      <c r="CF28" s="1050">
        <f>SUM(CF25:CF27)</f>
        <v>0</v>
      </c>
      <c r="CG28" s="1048">
        <f>SUM(CG25:CG27)</f>
        <v>0</v>
      </c>
      <c r="CH28" s="1049" t="str">
        <f>IF(CH25+CH26+CH27=0,"",CH25+CH26+CH27)</f>
        <v/>
      </c>
      <c r="CI28" s="1050">
        <f>SUM(CI25:CI27)</f>
        <v>0</v>
      </c>
      <c r="CJ28" s="1048">
        <f>SUM(CJ25:CJ27)</f>
        <v>0</v>
      </c>
      <c r="CK28" s="1049" t="str">
        <f>IF(CK25+CK26+CK27=0,"",CK25+CK26+CK27)</f>
        <v/>
      </c>
      <c r="CL28" s="1050">
        <f>SUM(CL25:CL27)</f>
        <v>0</v>
      </c>
      <c r="CM28" s="1048">
        <f>SUM(CM25:CM27)</f>
        <v>0</v>
      </c>
      <c r="CN28" s="1049" t="str">
        <f>IF(CN25+CN26+CN27=0,"",CN25+CN26+CN27)</f>
        <v/>
      </c>
      <c r="CO28" s="1030">
        <f t="shared" si="0"/>
        <v>0</v>
      </c>
      <c r="CP28" s="1031">
        <f>MIN($DP$13:$DP$42)</f>
        <v>0</v>
      </c>
      <c r="CQ28" s="1053">
        <f>SUM(CQ25:CQ27)</f>
        <v>0</v>
      </c>
      <c r="CR28" s="1573"/>
      <c r="CS28" s="1574"/>
      <c r="DP28" s="1002" t="str">
        <f>IF(SUMIF('Capacity Plan'!$B$21:$B$50,'Capacity Plan'!$B36,'Capacity Plan'!$AC$21:$AC$50)=0,"",SUMIF('Capacity Plan'!$B$21:$B$50,'Capacity Plan'!$B36,'Capacity Plan'!$AC$21:$AC$50))</f>
        <v/>
      </c>
    </row>
    <row r="29" spans="1:120" x14ac:dyDescent="0.25">
      <c r="A29" s="1043">
        <f>A25+1</f>
        <v>43470</v>
      </c>
      <c r="B29" s="1037" t="s">
        <v>167</v>
      </c>
      <c r="C29" s="827"/>
      <c r="D29" s="827"/>
      <c r="E29" s="839"/>
      <c r="F29" s="828"/>
      <c r="G29" s="827"/>
      <c r="H29" s="842"/>
      <c r="I29" s="829"/>
      <c r="J29" s="827"/>
      <c r="K29" s="839"/>
      <c r="L29" s="828"/>
      <c r="M29" s="827"/>
      <c r="N29" s="842"/>
      <c r="O29" s="829"/>
      <c r="P29" s="827"/>
      <c r="Q29" s="839"/>
      <c r="R29" s="828"/>
      <c r="S29" s="827"/>
      <c r="T29" s="842"/>
      <c r="U29" s="829"/>
      <c r="V29" s="827"/>
      <c r="W29" s="839"/>
      <c r="X29" s="828"/>
      <c r="Y29" s="827"/>
      <c r="Z29" s="842"/>
      <c r="AA29" s="829"/>
      <c r="AB29" s="827"/>
      <c r="AC29" s="839"/>
      <c r="AD29" s="828"/>
      <c r="AE29" s="827"/>
      <c r="AF29" s="839"/>
      <c r="AG29" s="828"/>
      <c r="AH29" s="827"/>
      <c r="AI29" s="839"/>
      <c r="AJ29" s="828"/>
      <c r="AK29" s="827"/>
      <c r="AL29" s="839"/>
      <c r="AM29" s="828"/>
      <c r="AN29" s="827"/>
      <c r="AO29" s="839"/>
      <c r="AP29" s="828"/>
      <c r="AQ29" s="827"/>
      <c r="AR29" s="839"/>
      <c r="AS29" s="828"/>
      <c r="AT29" s="827"/>
      <c r="AU29" s="839"/>
      <c r="AV29" s="828"/>
      <c r="AW29" s="827"/>
      <c r="AX29" s="839"/>
      <c r="AY29" s="828"/>
      <c r="AZ29" s="827"/>
      <c r="BA29" s="839"/>
      <c r="BB29" s="828"/>
      <c r="BC29" s="827"/>
      <c r="BD29" s="839"/>
      <c r="BE29" s="828"/>
      <c r="BF29" s="827"/>
      <c r="BG29" s="839"/>
      <c r="BH29" s="828"/>
      <c r="BI29" s="827"/>
      <c r="BJ29" s="839"/>
      <c r="BK29" s="828"/>
      <c r="BL29" s="827"/>
      <c r="BM29" s="839"/>
      <c r="BN29" s="828"/>
      <c r="BO29" s="827"/>
      <c r="BP29" s="839"/>
      <c r="BQ29" s="828"/>
      <c r="BR29" s="827"/>
      <c r="BS29" s="839"/>
      <c r="BT29" s="828"/>
      <c r="BU29" s="827"/>
      <c r="BV29" s="839"/>
      <c r="BW29" s="828"/>
      <c r="BX29" s="827"/>
      <c r="BY29" s="839"/>
      <c r="BZ29" s="828"/>
      <c r="CA29" s="827"/>
      <c r="CB29" s="839"/>
      <c r="CC29" s="828"/>
      <c r="CD29" s="827"/>
      <c r="CE29" s="839"/>
      <c r="CF29" s="828"/>
      <c r="CG29" s="827"/>
      <c r="CH29" s="839"/>
      <c r="CI29" s="828"/>
      <c r="CJ29" s="827"/>
      <c r="CK29" s="839"/>
      <c r="CL29" s="828"/>
      <c r="CM29" s="827"/>
      <c r="CN29" s="839"/>
      <c r="CO29" s="1032">
        <f t="shared" si="0"/>
        <v>0</v>
      </c>
      <c r="CP29" s="1027">
        <f>CP32/3</f>
        <v>0</v>
      </c>
      <c r="CQ29" s="1022"/>
      <c r="CR29" s="1569"/>
      <c r="CS29" s="1570"/>
      <c r="DP29" s="1002" t="str">
        <f>IF(SUMIF('Capacity Plan'!$B$21:$B$50,'Capacity Plan'!$B37,'Capacity Plan'!$AC$21:$AC$50)=0,"",SUMIF('Capacity Plan'!$B$21:$B$50,'Capacity Plan'!$B37,'Capacity Plan'!$AC$21:$AC$50))</f>
        <v/>
      </c>
    </row>
    <row r="30" spans="1:120" x14ac:dyDescent="0.25">
      <c r="A30" s="1047"/>
      <c r="B30" s="1039" t="s">
        <v>168</v>
      </c>
      <c r="C30" s="830"/>
      <c r="D30" s="830"/>
      <c r="E30" s="840"/>
      <c r="F30" s="831"/>
      <c r="G30" s="830"/>
      <c r="H30" s="843"/>
      <c r="I30" s="810"/>
      <c r="J30" s="830"/>
      <c r="K30" s="840"/>
      <c r="L30" s="831"/>
      <c r="M30" s="830"/>
      <c r="N30" s="843"/>
      <c r="O30" s="810"/>
      <c r="P30" s="830"/>
      <c r="Q30" s="840"/>
      <c r="R30" s="831"/>
      <c r="S30" s="830"/>
      <c r="T30" s="843"/>
      <c r="U30" s="810"/>
      <c r="V30" s="830"/>
      <c r="W30" s="840"/>
      <c r="X30" s="831"/>
      <c r="Y30" s="830"/>
      <c r="Z30" s="843"/>
      <c r="AA30" s="810"/>
      <c r="AB30" s="830"/>
      <c r="AC30" s="840"/>
      <c r="AD30" s="831"/>
      <c r="AE30" s="830"/>
      <c r="AF30" s="840"/>
      <c r="AG30" s="831"/>
      <c r="AH30" s="830"/>
      <c r="AI30" s="840"/>
      <c r="AJ30" s="831"/>
      <c r="AK30" s="830"/>
      <c r="AL30" s="840"/>
      <c r="AM30" s="831"/>
      <c r="AN30" s="830"/>
      <c r="AO30" s="840"/>
      <c r="AP30" s="831"/>
      <c r="AQ30" s="830"/>
      <c r="AR30" s="840"/>
      <c r="AS30" s="831"/>
      <c r="AT30" s="830"/>
      <c r="AU30" s="840"/>
      <c r="AV30" s="831"/>
      <c r="AW30" s="830"/>
      <c r="AX30" s="840"/>
      <c r="AY30" s="831"/>
      <c r="AZ30" s="830"/>
      <c r="BA30" s="840"/>
      <c r="BB30" s="831"/>
      <c r="BC30" s="830"/>
      <c r="BD30" s="840"/>
      <c r="BE30" s="831"/>
      <c r="BF30" s="830"/>
      <c r="BG30" s="840"/>
      <c r="BH30" s="831"/>
      <c r="BI30" s="830"/>
      <c r="BJ30" s="840"/>
      <c r="BK30" s="831"/>
      <c r="BL30" s="830"/>
      <c r="BM30" s="840"/>
      <c r="BN30" s="831"/>
      <c r="BO30" s="830"/>
      <c r="BP30" s="840"/>
      <c r="BQ30" s="831"/>
      <c r="BR30" s="830"/>
      <c r="BS30" s="840"/>
      <c r="BT30" s="831"/>
      <c r="BU30" s="830"/>
      <c r="BV30" s="840"/>
      <c r="BW30" s="831"/>
      <c r="BX30" s="830"/>
      <c r="BY30" s="840"/>
      <c r="BZ30" s="831"/>
      <c r="CA30" s="830"/>
      <c r="CB30" s="840"/>
      <c r="CC30" s="831"/>
      <c r="CD30" s="830"/>
      <c r="CE30" s="840"/>
      <c r="CF30" s="831"/>
      <c r="CG30" s="830"/>
      <c r="CH30" s="840"/>
      <c r="CI30" s="831"/>
      <c r="CJ30" s="830"/>
      <c r="CK30" s="840"/>
      <c r="CL30" s="831"/>
      <c r="CM30" s="830"/>
      <c r="CN30" s="840"/>
      <c r="CO30" s="1028">
        <f t="shared" si="0"/>
        <v>0</v>
      </c>
      <c r="CP30" s="1029">
        <f>CP32/3</f>
        <v>0</v>
      </c>
      <c r="CQ30" s="1023"/>
      <c r="CR30" s="1571"/>
      <c r="CS30" s="1572"/>
      <c r="DP30" s="1002" t="str">
        <f>IF(SUMIF('Capacity Plan'!$B$21:$B$50,'Capacity Plan'!$B38,'Capacity Plan'!$AC$21:$AC$50)=0,"",SUMIF('Capacity Plan'!$B$21:$B$50,'Capacity Plan'!$B38,'Capacity Plan'!$AC$21:$AC$50))</f>
        <v/>
      </c>
    </row>
    <row r="31" spans="1:120" s="1018" customFormat="1" x14ac:dyDescent="0.25">
      <c r="A31" s="1047"/>
      <c r="B31" s="1039" t="s">
        <v>169</v>
      </c>
      <c r="C31" s="830"/>
      <c r="D31" s="830"/>
      <c r="E31" s="841"/>
      <c r="F31" s="831"/>
      <c r="G31" s="830"/>
      <c r="H31" s="844"/>
      <c r="I31" s="810"/>
      <c r="J31" s="830"/>
      <c r="K31" s="841"/>
      <c r="L31" s="831"/>
      <c r="M31" s="830"/>
      <c r="N31" s="844"/>
      <c r="O31" s="810"/>
      <c r="P31" s="830"/>
      <c r="Q31" s="841"/>
      <c r="R31" s="831"/>
      <c r="S31" s="830"/>
      <c r="T31" s="844"/>
      <c r="U31" s="810"/>
      <c r="V31" s="830"/>
      <c r="W31" s="841"/>
      <c r="X31" s="831"/>
      <c r="Y31" s="830"/>
      <c r="Z31" s="844"/>
      <c r="AA31" s="810"/>
      <c r="AB31" s="830"/>
      <c r="AC31" s="841"/>
      <c r="AD31" s="831"/>
      <c r="AE31" s="830"/>
      <c r="AF31" s="841"/>
      <c r="AG31" s="831"/>
      <c r="AH31" s="830"/>
      <c r="AI31" s="841"/>
      <c r="AJ31" s="831"/>
      <c r="AK31" s="830"/>
      <c r="AL31" s="841"/>
      <c r="AM31" s="831"/>
      <c r="AN31" s="830"/>
      <c r="AO31" s="841"/>
      <c r="AP31" s="831"/>
      <c r="AQ31" s="830"/>
      <c r="AR31" s="841"/>
      <c r="AS31" s="831"/>
      <c r="AT31" s="830"/>
      <c r="AU31" s="841"/>
      <c r="AV31" s="831"/>
      <c r="AW31" s="830"/>
      <c r="AX31" s="841"/>
      <c r="AY31" s="831"/>
      <c r="AZ31" s="830"/>
      <c r="BA31" s="841"/>
      <c r="BB31" s="831"/>
      <c r="BC31" s="830"/>
      <c r="BD31" s="841"/>
      <c r="BE31" s="831"/>
      <c r="BF31" s="830"/>
      <c r="BG31" s="841"/>
      <c r="BH31" s="831"/>
      <c r="BI31" s="830"/>
      <c r="BJ31" s="841"/>
      <c r="BK31" s="831"/>
      <c r="BL31" s="830"/>
      <c r="BM31" s="841"/>
      <c r="BN31" s="831"/>
      <c r="BO31" s="830"/>
      <c r="BP31" s="841"/>
      <c r="BQ31" s="831"/>
      <c r="BR31" s="830"/>
      <c r="BS31" s="841"/>
      <c r="BT31" s="831"/>
      <c r="BU31" s="830"/>
      <c r="BV31" s="841"/>
      <c r="BW31" s="831"/>
      <c r="BX31" s="830"/>
      <c r="BY31" s="841"/>
      <c r="BZ31" s="831"/>
      <c r="CA31" s="830"/>
      <c r="CB31" s="841"/>
      <c r="CC31" s="831"/>
      <c r="CD31" s="830"/>
      <c r="CE31" s="841"/>
      <c r="CF31" s="831"/>
      <c r="CG31" s="830"/>
      <c r="CH31" s="841"/>
      <c r="CI31" s="831"/>
      <c r="CJ31" s="830"/>
      <c r="CK31" s="841"/>
      <c r="CL31" s="831"/>
      <c r="CM31" s="830"/>
      <c r="CN31" s="841"/>
      <c r="CO31" s="1028">
        <f t="shared" si="0"/>
        <v>0</v>
      </c>
      <c r="CP31" s="1029">
        <f>CP32/3</f>
        <v>0</v>
      </c>
      <c r="CQ31" s="1024"/>
      <c r="CR31" s="1571"/>
      <c r="CS31" s="1572"/>
      <c r="CY31" s="1019"/>
      <c r="CZ31" s="1019"/>
      <c r="DA31" s="1019"/>
      <c r="DP31" s="1002" t="str">
        <f>IF(SUMIF('Capacity Plan'!$B$21:$B$50,'Capacity Plan'!$B39,'Capacity Plan'!$AC$21:$AC$50)=0,"",SUMIF('Capacity Plan'!$B$21:$B$50,'Capacity Plan'!$B39,'Capacity Plan'!$AC$21:$AC$50))</f>
        <v/>
      </c>
    </row>
    <row r="32" spans="1:120" ht="15.75" thickBot="1" x14ac:dyDescent="0.3">
      <c r="A32" s="1041"/>
      <c r="B32" s="1042" t="s">
        <v>170</v>
      </c>
      <c r="C32" s="1048">
        <f>SUM(C29:C31)</f>
        <v>0</v>
      </c>
      <c r="D32" s="1048">
        <f>SUM(D29:D31)</f>
        <v>0</v>
      </c>
      <c r="E32" s="1049" t="str">
        <f>IF(E29+E30+E31=0,"",E29+E30+E31)</f>
        <v/>
      </c>
      <c r="F32" s="1050">
        <f>SUM(F29:F31)</f>
        <v>0</v>
      </c>
      <c r="G32" s="1048">
        <f>SUM(G29:G31)</f>
        <v>0</v>
      </c>
      <c r="H32" s="1051" t="str">
        <f>IF(H29+H30+H31=0,"",H29+H30+H31)</f>
        <v/>
      </c>
      <c r="I32" s="1052">
        <f>SUM(I29:I31)</f>
        <v>0</v>
      </c>
      <c r="J32" s="1048">
        <f>SUM(J29:J31)</f>
        <v>0</v>
      </c>
      <c r="K32" s="1049" t="str">
        <f>IF(K29+K30+K31=0,"",K29+K30+K31)</f>
        <v/>
      </c>
      <c r="L32" s="1050">
        <f>SUM(L29:L31)</f>
        <v>0</v>
      </c>
      <c r="M32" s="1048">
        <f>SUM(M29:M31)</f>
        <v>0</v>
      </c>
      <c r="N32" s="1051" t="str">
        <f>IF(N29+N30+N31=0,"",N29+N30+N31)</f>
        <v/>
      </c>
      <c r="O32" s="1052">
        <f>SUM(O29:O31)</f>
        <v>0</v>
      </c>
      <c r="P32" s="1048">
        <f>SUM(P29:P31)</f>
        <v>0</v>
      </c>
      <c r="Q32" s="1049" t="str">
        <f>IF(Q29+Q30+Q31=0,"",Q29+Q30+Q31)</f>
        <v/>
      </c>
      <c r="R32" s="1050">
        <f>SUM(R29:R31)</f>
        <v>0</v>
      </c>
      <c r="S32" s="1048">
        <f>SUM(S29:S31)</f>
        <v>0</v>
      </c>
      <c r="T32" s="1051" t="str">
        <f>IF(T29+T30+T31=0,"",T29+T30+T31)</f>
        <v/>
      </c>
      <c r="U32" s="1052">
        <f>SUM(U29:U31)</f>
        <v>0</v>
      </c>
      <c r="V32" s="1048">
        <f>SUM(V29:V31)</f>
        <v>0</v>
      </c>
      <c r="W32" s="1049" t="str">
        <f>IF(W29+W30+W31=0,"",W29+W30+W31)</f>
        <v/>
      </c>
      <c r="X32" s="1050">
        <f>SUM(X29:X31)</f>
        <v>0</v>
      </c>
      <c r="Y32" s="1048">
        <f>SUM(Y29:Y31)</f>
        <v>0</v>
      </c>
      <c r="Z32" s="1051" t="str">
        <f>IF(Z29+Z30+Z31=0,"",Z29+Z30+Z31)</f>
        <v/>
      </c>
      <c r="AA32" s="1052">
        <f>SUM(AA29:AA31)</f>
        <v>0</v>
      </c>
      <c r="AB32" s="1048">
        <f>SUM(AB29:AB31)</f>
        <v>0</v>
      </c>
      <c r="AC32" s="1049" t="str">
        <f>IF(AC29+AC30+AC31=0,"",AC29+AC30+AC31)</f>
        <v/>
      </c>
      <c r="AD32" s="1050">
        <f>SUM(AD29:AD31)</f>
        <v>0</v>
      </c>
      <c r="AE32" s="1048">
        <f>SUM(AE29:AE31)</f>
        <v>0</v>
      </c>
      <c r="AF32" s="1049" t="str">
        <f>IF(AF29+AF30+AF31=0,"",AF29+AF30+AF31)</f>
        <v/>
      </c>
      <c r="AG32" s="1050">
        <f>SUM(AG29:AG31)</f>
        <v>0</v>
      </c>
      <c r="AH32" s="1048">
        <f>SUM(AH29:AH31)</f>
        <v>0</v>
      </c>
      <c r="AI32" s="1049" t="str">
        <f>IF(AI29+AI30+AI31=0,"",AI29+AI30+AI31)</f>
        <v/>
      </c>
      <c r="AJ32" s="1050">
        <f>SUM(AJ29:AJ31)</f>
        <v>0</v>
      </c>
      <c r="AK32" s="1048">
        <f>SUM(AK29:AK31)</f>
        <v>0</v>
      </c>
      <c r="AL32" s="1049" t="str">
        <f>IF(AL29+AL30+AL31=0,"",AL29+AL30+AL31)</f>
        <v/>
      </c>
      <c r="AM32" s="1050">
        <f>SUM(AM29:AM31)</f>
        <v>0</v>
      </c>
      <c r="AN32" s="1048">
        <f>SUM(AN29:AN31)</f>
        <v>0</v>
      </c>
      <c r="AO32" s="1049" t="str">
        <f>IF(AO29+AO30+AO31=0,"",AO29+AO30+AO31)</f>
        <v/>
      </c>
      <c r="AP32" s="1050">
        <f>SUM(AP29:AP31)</f>
        <v>0</v>
      </c>
      <c r="AQ32" s="1048">
        <f>SUM(AQ29:AQ31)</f>
        <v>0</v>
      </c>
      <c r="AR32" s="1049" t="str">
        <f>IF(AR29+AR30+AR31=0,"",AR29+AR30+AR31)</f>
        <v/>
      </c>
      <c r="AS32" s="1050">
        <f>SUM(AS29:AS31)</f>
        <v>0</v>
      </c>
      <c r="AT32" s="1048">
        <f>SUM(AT29:AT31)</f>
        <v>0</v>
      </c>
      <c r="AU32" s="1049" t="str">
        <f>IF(AU29+AU30+AU31=0,"",AU29+AU30+AU31)</f>
        <v/>
      </c>
      <c r="AV32" s="1050">
        <f>SUM(AV29:AV31)</f>
        <v>0</v>
      </c>
      <c r="AW32" s="1048">
        <f>SUM(AW29:AW31)</f>
        <v>0</v>
      </c>
      <c r="AX32" s="1049" t="str">
        <f>IF(AX29+AX30+AX31=0,"",AX29+AX30+AX31)</f>
        <v/>
      </c>
      <c r="AY32" s="1050">
        <f>SUM(AY29:AY31)</f>
        <v>0</v>
      </c>
      <c r="AZ32" s="1048">
        <f>SUM(AZ29:AZ31)</f>
        <v>0</v>
      </c>
      <c r="BA32" s="1049" t="str">
        <f>IF(BA29+BA30+BA31=0,"",BA29+BA30+BA31)</f>
        <v/>
      </c>
      <c r="BB32" s="1050">
        <f>SUM(BB29:BB31)</f>
        <v>0</v>
      </c>
      <c r="BC32" s="1048">
        <f>SUM(BC29:BC31)</f>
        <v>0</v>
      </c>
      <c r="BD32" s="1049" t="str">
        <f>IF(BD29+BD30+BD31=0,"",BD29+BD30+BD31)</f>
        <v/>
      </c>
      <c r="BE32" s="1050">
        <f>SUM(BE29:BE31)</f>
        <v>0</v>
      </c>
      <c r="BF32" s="1048">
        <f>SUM(BF29:BF31)</f>
        <v>0</v>
      </c>
      <c r="BG32" s="1049" t="str">
        <f>IF(BG29+BG30+BG31=0,"",BG29+BG30+BG31)</f>
        <v/>
      </c>
      <c r="BH32" s="1050">
        <f>SUM(BH29:BH31)</f>
        <v>0</v>
      </c>
      <c r="BI32" s="1048">
        <f>SUM(BI29:BI31)</f>
        <v>0</v>
      </c>
      <c r="BJ32" s="1049" t="str">
        <f>IF(BJ29+BJ30+BJ31=0,"",BJ29+BJ30+BJ31)</f>
        <v/>
      </c>
      <c r="BK32" s="1050">
        <f>SUM(BK29:BK31)</f>
        <v>0</v>
      </c>
      <c r="BL32" s="1048">
        <f>SUM(BL29:BL31)</f>
        <v>0</v>
      </c>
      <c r="BM32" s="1049" t="str">
        <f>IF(BM29+BM30+BM31=0,"",BM29+BM30+BM31)</f>
        <v/>
      </c>
      <c r="BN32" s="1050">
        <f>SUM(BN29:BN31)</f>
        <v>0</v>
      </c>
      <c r="BO32" s="1048">
        <f>SUM(BO29:BO31)</f>
        <v>0</v>
      </c>
      <c r="BP32" s="1049" t="str">
        <f>IF(BP29+BP30+BP31=0,"",BP29+BP30+BP31)</f>
        <v/>
      </c>
      <c r="BQ32" s="1050">
        <f>SUM(BQ29:BQ31)</f>
        <v>0</v>
      </c>
      <c r="BR32" s="1048">
        <f>SUM(BR29:BR31)</f>
        <v>0</v>
      </c>
      <c r="BS32" s="1049" t="str">
        <f>IF(BS29+BS30+BS31=0,"",BS29+BS30+BS31)</f>
        <v/>
      </c>
      <c r="BT32" s="1050">
        <f>SUM(BT29:BT31)</f>
        <v>0</v>
      </c>
      <c r="BU32" s="1048">
        <f>SUM(BU29:BU31)</f>
        <v>0</v>
      </c>
      <c r="BV32" s="1049" t="str">
        <f>IF(BV29+BV30+BV31=0,"",BV29+BV30+BV31)</f>
        <v/>
      </c>
      <c r="BW32" s="1050">
        <f>SUM(BW29:BW31)</f>
        <v>0</v>
      </c>
      <c r="BX32" s="1048">
        <f>SUM(BX29:BX31)</f>
        <v>0</v>
      </c>
      <c r="BY32" s="1049" t="str">
        <f>IF(BY29+BY30+BY31=0,"",BY29+BY30+BY31)</f>
        <v/>
      </c>
      <c r="BZ32" s="1050">
        <f>SUM(BZ29:BZ31)</f>
        <v>0</v>
      </c>
      <c r="CA32" s="1048">
        <f>SUM(CA29:CA31)</f>
        <v>0</v>
      </c>
      <c r="CB32" s="1049" t="str">
        <f>IF(CB29+CB30+CB31=0,"",CB29+CB30+CB31)</f>
        <v/>
      </c>
      <c r="CC32" s="1050">
        <f>SUM(CC29:CC31)</f>
        <v>0</v>
      </c>
      <c r="CD32" s="1048">
        <f>SUM(CD29:CD31)</f>
        <v>0</v>
      </c>
      <c r="CE32" s="1049" t="str">
        <f>IF(CE29+CE30+CE31=0,"",CE29+CE30+CE31)</f>
        <v/>
      </c>
      <c r="CF32" s="1050">
        <f>SUM(CF29:CF31)</f>
        <v>0</v>
      </c>
      <c r="CG32" s="1048">
        <f>SUM(CG29:CG31)</f>
        <v>0</v>
      </c>
      <c r="CH32" s="1049" t="str">
        <f>IF(CH29+CH30+CH31=0,"",CH29+CH30+CH31)</f>
        <v/>
      </c>
      <c r="CI32" s="1050">
        <f>SUM(CI29:CI31)</f>
        <v>0</v>
      </c>
      <c r="CJ32" s="1048">
        <f>SUM(CJ29:CJ31)</f>
        <v>0</v>
      </c>
      <c r="CK32" s="1049" t="str">
        <f>IF(CK29+CK30+CK31=0,"",CK29+CK30+CK31)</f>
        <v/>
      </c>
      <c r="CL32" s="1050">
        <f>SUM(CL29:CL31)</f>
        <v>0</v>
      </c>
      <c r="CM32" s="1048">
        <f>SUM(CM29:CM31)</f>
        <v>0</v>
      </c>
      <c r="CN32" s="1049" t="str">
        <f>IF(CN29+CN30+CN31=0,"",CN29+CN30+CN31)</f>
        <v/>
      </c>
      <c r="CO32" s="1030">
        <f t="shared" si="0"/>
        <v>0</v>
      </c>
      <c r="CP32" s="1031">
        <f>MIN($DP$13:$DP$42)</f>
        <v>0</v>
      </c>
      <c r="CQ32" s="1053">
        <f>SUM(CQ29:CQ31)</f>
        <v>0</v>
      </c>
      <c r="CR32" s="1573"/>
      <c r="CS32" s="1574"/>
      <c r="DP32" s="1002" t="str">
        <f>IF(SUMIF('Capacity Plan'!$B$21:$B$50,'Capacity Plan'!$B40,'Capacity Plan'!$AC$21:$AC$50)=0,"",SUMIF('Capacity Plan'!$B$21:$B$50,'Capacity Plan'!$B40,'Capacity Plan'!$AC$21:$AC$50))</f>
        <v/>
      </c>
    </row>
    <row r="33" spans="1:120" x14ac:dyDescent="0.25">
      <c r="A33" s="1045">
        <f>A29+1</f>
        <v>43471</v>
      </c>
      <c r="B33" s="1044" t="s">
        <v>167</v>
      </c>
      <c r="C33" s="827"/>
      <c r="D33" s="827"/>
      <c r="E33" s="839"/>
      <c r="F33" s="828"/>
      <c r="G33" s="827"/>
      <c r="H33" s="842"/>
      <c r="I33" s="829"/>
      <c r="J33" s="827"/>
      <c r="K33" s="839"/>
      <c r="L33" s="828"/>
      <c r="M33" s="827"/>
      <c r="N33" s="842"/>
      <c r="O33" s="829"/>
      <c r="P33" s="827"/>
      <c r="Q33" s="839"/>
      <c r="R33" s="828"/>
      <c r="S33" s="827"/>
      <c r="T33" s="842"/>
      <c r="U33" s="829"/>
      <c r="V33" s="827"/>
      <c r="W33" s="839"/>
      <c r="X33" s="828"/>
      <c r="Y33" s="827"/>
      <c r="Z33" s="842"/>
      <c r="AA33" s="829"/>
      <c r="AB33" s="827"/>
      <c r="AC33" s="839"/>
      <c r="AD33" s="828"/>
      <c r="AE33" s="827"/>
      <c r="AF33" s="839"/>
      <c r="AG33" s="828"/>
      <c r="AH33" s="827"/>
      <c r="AI33" s="839"/>
      <c r="AJ33" s="828"/>
      <c r="AK33" s="827"/>
      <c r="AL33" s="839"/>
      <c r="AM33" s="828"/>
      <c r="AN33" s="827"/>
      <c r="AO33" s="839"/>
      <c r="AP33" s="828"/>
      <c r="AQ33" s="827"/>
      <c r="AR33" s="839"/>
      <c r="AS33" s="828"/>
      <c r="AT33" s="827"/>
      <c r="AU33" s="839"/>
      <c r="AV33" s="828"/>
      <c r="AW33" s="827"/>
      <c r="AX33" s="839"/>
      <c r="AY33" s="828"/>
      <c r="AZ33" s="827"/>
      <c r="BA33" s="839"/>
      <c r="BB33" s="828"/>
      <c r="BC33" s="827"/>
      <c r="BD33" s="839"/>
      <c r="BE33" s="828"/>
      <c r="BF33" s="827"/>
      <c r="BG33" s="839"/>
      <c r="BH33" s="828"/>
      <c r="BI33" s="827"/>
      <c r="BJ33" s="839"/>
      <c r="BK33" s="828"/>
      <c r="BL33" s="827"/>
      <c r="BM33" s="839"/>
      <c r="BN33" s="828"/>
      <c r="BO33" s="827"/>
      <c r="BP33" s="839"/>
      <c r="BQ33" s="828"/>
      <c r="BR33" s="827"/>
      <c r="BS33" s="839"/>
      <c r="BT33" s="828"/>
      <c r="BU33" s="827"/>
      <c r="BV33" s="839"/>
      <c r="BW33" s="828"/>
      <c r="BX33" s="827"/>
      <c r="BY33" s="839"/>
      <c r="BZ33" s="828"/>
      <c r="CA33" s="827"/>
      <c r="CB33" s="839"/>
      <c r="CC33" s="828"/>
      <c r="CD33" s="827"/>
      <c r="CE33" s="839"/>
      <c r="CF33" s="828"/>
      <c r="CG33" s="827"/>
      <c r="CH33" s="839"/>
      <c r="CI33" s="828"/>
      <c r="CJ33" s="827"/>
      <c r="CK33" s="839"/>
      <c r="CL33" s="828"/>
      <c r="CM33" s="827"/>
      <c r="CN33" s="839"/>
      <c r="CO33" s="1032">
        <f t="shared" si="0"/>
        <v>0</v>
      </c>
      <c r="CP33" s="1027">
        <f>CP36/3</f>
        <v>0</v>
      </c>
      <c r="CQ33" s="1022"/>
      <c r="CR33" s="1569"/>
      <c r="CS33" s="1570"/>
      <c r="DP33" s="1002" t="str">
        <f>IF(SUMIF('Capacity Plan'!$B$21:$B$50,'Capacity Plan'!$B41,'Capacity Plan'!$AC$21:$AC$50)=0,"",SUMIF('Capacity Plan'!$B$21:$B$50,'Capacity Plan'!$B41,'Capacity Plan'!$AC$21:$AC$50))</f>
        <v/>
      </c>
    </row>
    <row r="34" spans="1:120" x14ac:dyDescent="0.25">
      <c r="A34" s="1047"/>
      <c r="B34" s="1039" t="s">
        <v>168</v>
      </c>
      <c r="C34" s="830"/>
      <c r="D34" s="830"/>
      <c r="E34" s="840"/>
      <c r="F34" s="831"/>
      <c r="G34" s="830"/>
      <c r="H34" s="843"/>
      <c r="I34" s="810"/>
      <c r="J34" s="830"/>
      <c r="K34" s="840"/>
      <c r="L34" s="831"/>
      <c r="M34" s="830"/>
      <c r="N34" s="843"/>
      <c r="O34" s="810"/>
      <c r="P34" s="830"/>
      <c r="Q34" s="840"/>
      <c r="R34" s="831"/>
      <c r="S34" s="830"/>
      <c r="T34" s="843"/>
      <c r="U34" s="810"/>
      <c r="V34" s="830"/>
      <c r="W34" s="840"/>
      <c r="X34" s="831"/>
      <c r="Y34" s="830"/>
      <c r="Z34" s="843"/>
      <c r="AA34" s="810"/>
      <c r="AB34" s="830"/>
      <c r="AC34" s="840"/>
      <c r="AD34" s="831"/>
      <c r="AE34" s="830"/>
      <c r="AF34" s="840"/>
      <c r="AG34" s="831"/>
      <c r="AH34" s="830"/>
      <c r="AI34" s="840"/>
      <c r="AJ34" s="831"/>
      <c r="AK34" s="830"/>
      <c r="AL34" s="840"/>
      <c r="AM34" s="831"/>
      <c r="AN34" s="830"/>
      <c r="AO34" s="840"/>
      <c r="AP34" s="831"/>
      <c r="AQ34" s="830"/>
      <c r="AR34" s="840"/>
      <c r="AS34" s="831"/>
      <c r="AT34" s="830"/>
      <c r="AU34" s="840"/>
      <c r="AV34" s="831"/>
      <c r="AW34" s="830"/>
      <c r="AX34" s="840"/>
      <c r="AY34" s="831"/>
      <c r="AZ34" s="830"/>
      <c r="BA34" s="840"/>
      <c r="BB34" s="831"/>
      <c r="BC34" s="830"/>
      <c r="BD34" s="840"/>
      <c r="BE34" s="831"/>
      <c r="BF34" s="830"/>
      <c r="BG34" s="840"/>
      <c r="BH34" s="831"/>
      <c r="BI34" s="830"/>
      <c r="BJ34" s="840"/>
      <c r="BK34" s="831"/>
      <c r="BL34" s="830"/>
      <c r="BM34" s="840"/>
      <c r="BN34" s="831"/>
      <c r="BO34" s="830"/>
      <c r="BP34" s="840"/>
      <c r="BQ34" s="831"/>
      <c r="BR34" s="830"/>
      <c r="BS34" s="840"/>
      <c r="BT34" s="831"/>
      <c r="BU34" s="830"/>
      <c r="BV34" s="840"/>
      <c r="BW34" s="831"/>
      <c r="BX34" s="830"/>
      <c r="BY34" s="840"/>
      <c r="BZ34" s="831"/>
      <c r="CA34" s="830"/>
      <c r="CB34" s="840"/>
      <c r="CC34" s="831"/>
      <c r="CD34" s="830"/>
      <c r="CE34" s="840"/>
      <c r="CF34" s="831"/>
      <c r="CG34" s="830"/>
      <c r="CH34" s="840"/>
      <c r="CI34" s="831"/>
      <c r="CJ34" s="830"/>
      <c r="CK34" s="840"/>
      <c r="CL34" s="831"/>
      <c r="CM34" s="830"/>
      <c r="CN34" s="840"/>
      <c r="CO34" s="1028">
        <f t="shared" si="0"/>
        <v>0</v>
      </c>
      <c r="CP34" s="1029">
        <f>CP36/3</f>
        <v>0</v>
      </c>
      <c r="CQ34" s="1023"/>
      <c r="CR34" s="1571"/>
      <c r="CS34" s="1572"/>
      <c r="DP34" s="1002" t="str">
        <f>IF(SUMIF('Capacity Plan'!$B$21:$B$50,'Capacity Plan'!$B42,'Capacity Plan'!$AC$21:$AC$50)=0,"",SUMIF('Capacity Plan'!$B$21:$B$50,'Capacity Plan'!$B42,'Capacity Plan'!$AC$21:$AC$50))</f>
        <v/>
      </c>
    </row>
    <row r="35" spans="1:120" x14ac:dyDescent="0.25">
      <c r="A35" s="1047"/>
      <c r="B35" s="1039" t="s">
        <v>169</v>
      </c>
      <c r="C35" s="830"/>
      <c r="D35" s="830"/>
      <c r="E35" s="841"/>
      <c r="F35" s="831"/>
      <c r="G35" s="830"/>
      <c r="H35" s="844"/>
      <c r="I35" s="810"/>
      <c r="J35" s="830"/>
      <c r="K35" s="841"/>
      <c r="L35" s="831"/>
      <c r="M35" s="830"/>
      <c r="N35" s="844"/>
      <c r="O35" s="810"/>
      <c r="P35" s="830"/>
      <c r="Q35" s="841"/>
      <c r="R35" s="831"/>
      <c r="S35" s="830"/>
      <c r="T35" s="844"/>
      <c r="U35" s="810"/>
      <c r="V35" s="830"/>
      <c r="W35" s="841"/>
      <c r="X35" s="831"/>
      <c r="Y35" s="830"/>
      <c r="Z35" s="844"/>
      <c r="AA35" s="810"/>
      <c r="AB35" s="830"/>
      <c r="AC35" s="841"/>
      <c r="AD35" s="831"/>
      <c r="AE35" s="830"/>
      <c r="AF35" s="841"/>
      <c r="AG35" s="831"/>
      <c r="AH35" s="830"/>
      <c r="AI35" s="841"/>
      <c r="AJ35" s="831"/>
      <c r="AK35" s="830"/>
      <c r="AL35" s="841"/>
      <c r="AM35" s="831"/>
      <c r="AN35" s="830"/>
      <c r="AO35" s="841"/>
      <c r="AP35" s="831"/>
      <c r="AQ35" s="830"/>
      <c r="AR35" s="841"/>
      <c r="AS35" s="831"/>
      <c r="AT35" s="830"/>
      <c r="AU35" s="841"/>
      <c r="AV35" s="831"/>
      <c r="AW35" s="830"/>
      <c r="AX35" s="841"/>
      <c r="AY35" s="831"/>
      <c r="AZ35" s="830"/>
      <c r="BA35" s="841"/>
      <c r="BB35" s="831"/>
      <c r="BC35" s="830"/>
      <c r="BD35" s="841"/>
      <c r="BE35" s="831"/>
      <c r="BF35" s="830"/>
      <c r="BG35" s="841"/>
      <c r="BH35" s="831"/>
      <c r="BI35" s="830"/>
      <c r="BJ35" s="841"/>
      <c r="BK35" s="831"/>
      <c r="BL35" s="830"/>
      <c r="BM35" s="841"/>
      <c r="BN35" s="831"/>
      <c r="BO35" s="830"/>
      <c r="BP35" s="841"/>
      <c r="BQ35" s="831"/>
      <c r="BR35" s="830"/>
      <c r="BS35" s="841"/>
      <c r="BT35" s="831"/>
      <c r="BU35" s="830"/>
      <c r="BV35" s="841"/>
      <c r="BW35" s="831"/>
      <c r="BX35" s="830"/>
      <c r="BY35" s="841"/>
      <c r="BZ35" s="831"/>
      <c r="CA35" s="830"/>
      <c r="CB35" s="841"/>
      <c r="CC35" s="831"/>
      <c r="CD35" s="830"/>
      <c r="CE35" s="841"/>
      <c r="CF35" s="831"/>
      <c r="CG35" s="830"/>
      <c r="CH35" s="841"/>
      <c r="CI35" s="831"/>
      <c r="CJ35" s="830"/>
      <c r="CK35" s="841"/>
      <c r="CL35" s="831"/>
      <c r="CM35" s="830"/>
      <c r="CN35" s="841"/>
      <c r="CO35" s="1028">
        <f t="shared" si="0"/>
        <v>0</v>
      </c>
      <c r="CP35" s="1029">
        <f>CP36/3</f>
        <v>0</v>
      </c>
      <c r="CQ35" s="1024"/>
      <c r="CR35" s="1571"/>
      <c r="CS35" s="1572"/>
      <c r="DP35" s="1002" t="str">
        <f>IF(SUMIF('Capacity Plan'!$B$21:$B$50,'Capacity Plan'!$B43,'Capacity Plan'!$AC$21:$AC$50)=0,"",SUMIF('Capacity Plan'!$B$21:$B$50,'Capacity Plan'!$B43,'Capacity Plan'!$AC$21:$AC$50))</f>
        <v/>
      </c>
    </row>
    <row r="36" spans="1:120" ht="15.75" thickBot="1" x14ac:dyDescent="0.3">
      <c r="A36" s="1046"/>
      <c r="B36" s="1042" t="s">
        <v>170</v>
      </c>
      <c r="C36" s="1048">
        <f>SUM(C33:C35)</f>
        <v>0</v>
      </c>
      <c r="D36" s="1048">
        <f>SUM(D33:D35)</f>
        <v>0</v>
      </c>
      <c r="E36" s="1049" t="str">
        <f>IF(E33+E34+E35=0,"",E33+E34+E35)</f>
        <v/>
      </c>
      <c r="F36" s="1050">
        <f>SUM(F33:F35)</f>
        <v>0</v>
      </c>
      <c r="G36" s="1048">
        <f>SUM(G33:G35)</f>
        <v>0</v>
      </c>
      <c r="H36" s="1051" t="str">
        <f>IF(H33+H34+H35=0,"",H33+H34+H35)</f>
        <v/>
      </c>
      <c r="I36" s="1052">
        <f>SUM(I33:I35)</f>
        <v>0</v>
      </c>
      <c r="J36" s="1048">
        <f>SUM(J33:J35)</f>
        <v>0</v>
      </c>
      <c r="K36" s="1049" t="str">
        <f>IF(K33+K34+K35=0,"",K33+K34+K35)</f>
        <v/>
      </c>
      <c r="L36" s="1050">
        <f>SUM(L33:L35)</f>
        <v>0</v>
      </c>
      <c r="M36" s="1048">
        <f>SUM(M33:M35)</f>
        <v>0</v>
      </c>
      <c r="N36" s="1051" t="str">
        <f>IF(N33+N34+N35=0,"",N33+N34+N35)</f>
        <v/>
      </c>
      <c r="O36" s="1052">
        <f>SUM(O33:O35)</f>
        <v>0</v>
      </c>
      <c r="P36" s="1048">
        <f>SUM(P33:P35)</f>
        <v>0</v>
      </c>
      <c r="Q36" s="1049" t="str">
        <f>IF(Q33+Q34+Q35=0,"",Q33+Q34+Q35)</f>
        <v/>
      </c>
      <c r="R36" s="1050">
        <f>SUM(R33:R35)</f>
        <v>0</v>
      </c>
      <c r="S36" s="1048">
        <f>SUM(S33:S35)</f>
        <v>0</v>
      </c>
      <c r="T36" s="1051" t="str">
        <f>IF(T33+T34+T35=0,"",T33+T34+T35)</f>
        <v/>
      </c>
      <c r="U36" s="1052">
        <f>SUM(U33:U35)</f>
        <v>0</v>
      </c>
      <c r="V36" s="1048">
        <f>SUM(V33:V35)</f>
        <v>0</v>
      </c>
      <c r="W36" s="1049" t="str">
        <f>IF(W33+W34+W35=0,"",W33+W34+W35)</f>
        <v/>
      </c>
      <c r="X36" s="1050">
        <f>SUM(X33:X35)</f>
        <v>0</v>
      </c>
      <c r="Y36" s="1048">
        <f>SUM(Y33:Y35)</f>
        <v>0</v>
      </c>
      <c r="Z36" s="1051" t="str">
        <f>IF(Z33+Z34+Z35=0,"",Z33+Z34+Z35)</f>
        <v/>
      </c>
      <c r="AA36" s="1052">
        <f>SUM(AA33:AA35)</f>
        <v>0</v>
      </c>
      <c r="AB36" s="1048">
        <f>SUM(AB33:AB35)</f>
        <v>0</v>
      </c>
      <c r="AC36" s="1049" t="str">
        <f>IF(AC33+AC34+AC35=0,"",AC33+AC34+AC35)</f>
        <v/>
      </c>
      <c r="AD36" s="1050">
        <f>SUM(AD33:AD35)</f>
        <v>0</v>
      </c>
      <c r="AE36" s="1048">
        <f>SUM(AE33:AE35)</f>
        <v>0</v>
      </c>
      <c r="AF36" s="1049" t="str">
        <f>IF(AF33+AF34+AF35=0,"",AF33+AF34+AF35)</f>
        <v/>
      </c>
      <c r="AG36" s="1050">
        <f>SUM(AG33:AG35)</f>
        <v>0</v>
      </c>
      <c r="AH36" s="1048">
        <f>SUM(AH33:AH35)</f>
        <v>0</v>
      </c>
      <c r="AI36" s="1049" t="str">
        <f>IF(AI33+AI34+AI35=0,"",AI33+AI34+AI35)</f>
        <v/>
      </c>
      <c r="AJ36" s="1050">
        <f>SUM(AJ33:AJ35)</f>
        <v>0</v>
      </c>
      <c r="AK36" s="1048">
        <f>SUM(AK33:AK35)</f>
        <v>0</v>
      </c>
      <c r="AL36" s="1049" t="str">
        <f>IF(AL33+AL34+AL35=0,"",AL33+AL34+AL35)</f>
        <v/>
      </c>
      <c r="AM36" s="1050">
        <f>SUM(AM33:AM35)</f>
        <v>0</v>
      </c>
      <c r="AN36" s="1048">
        <f>SUM(AN33:AN35)</f>
        <v>0</v>
      </c>
      <c r="AO36" s="1049" t="str">
        <f>IF(AO33+AO34+AO35=0,"",AO33+AO34+AO35)</f>
        <v/>
      </c>
      <c r="AP36" s="1050">
        <f>SUM(AP33:AP35)</f>
        <v>0</v>
      </c>
      <c r="AQ36" s="1048">
        <f>SUM(AQ33:AQ35)</f>
        <v>0</v>
      </c>
      <c r="AR36" s="1049" t="str">
        <f>IF(AR33+AR34+AR35=0,"",AR33+AR34+AR35)</f>
        <v/>
      </c>
      <c r="AS36" s="1050">
        <f>SUM(AS33:AS35)</f>
        <v>0</v>
      </c>
      <c r="AT36" s="1048">
        <f>SUM(AT33:AT35)</f>
        <v>0</v>
      </c>
      <c r="AU36" s="1049" t="str">
        <f>IF(AU33+AU34+AU35=0,"",AU33+AU34+AU35)</f>
        <v/>
      </c>
      <c r="AV36" s="1050">
        <f>SUM(AV33:AV35)</f>
        <v>0</v>
      </c>
      <c r="AW36" s="1048">
        <f>SUM(AW33:AW35)</f>
        <v>0</v>
      </c>
      <c r="AX36" s="1049" t="str">
        <f>IF(AX33+AX34+AX35=0,"",AX33+AX34+AX35)</f>
        <v/>
      </c>
      <c r="AY36" s="1050">
        <f>SUM(AY33:AY35)</f>
        <v>0</v>
      </c>
      <c r="AZ36" s="1048">
        <f>SUM(AZ33:AZ35)</f>
        <v>0</v>
      </c>
      <c r="BA36" s="1049" t="str">
        <f>IF(BA33+BA34+BA35=0,"",BA33+BA34+BA35)</f>
        <v/>
      </c>
      <c r="BB36" s="1050">
        <f>SUM(BB33:BB35)</f>
        <v>0</v>
      </c>
      <c r="BC36" s="1048">
        <f>SUM(BC33:BC35)</f>
        <v>0</v>
      </c>
      <c r="BD36" s="1049" t="str">
        <f>IF(BD33+BD34+BD35=0,"",BD33+BD34+BD35)</f>
        <v/>
      </c>
      <c r="BE36" s="1050">
        <f>SUM(BE33:BE35)</f>
        <v>0</v>
      </c>
      <c r="BF36" s="1048">
        <f>SUM(BF33:BF35)</f>
        <v>0</v>
      </c>
      <c r="BG36" s="1049" t="str">
        <f>IF(BG33+BG34+BG35=0,"",BG33+BG34+BG35)</f>
        <v/>
      </c>
      <c r="BH36" s="1050">
        <f>SUM(BH33:BH35)</f>
        <v>0</v>
      </c>
      <c r="BI36" s="1048">
        <f>SUM(BI33:BI35)</f>
        <v>0</v>
      </c>
      <c r="BJ36" s="1049" t="str">
        <f>IF(BJ33+BJ34+BJ35=0,"",BJ33+BJ34+BJ35)</f>
        <v/>
      </c>
      <c r="BK36" s="1050">
        <f>SUM(BK33:BK35)</f>
        <v>0</v>
      </c>
      <c r="BL36" s="1048">
        <f>SUM(BL33:BL35)</f>
        <v>0</v>
      </c>
      <c r="BM36" s="1049" t="str">
        <f>IF(BM33+BM34+BM35=0,"",BM33+BM34+BM35)</f>
        <v/>
      </c>
      <c r="BN36" s="1050">
        <f>SUM(BN33:BN35)</f>
        <v>0</v>
      </c>
      <c r="BO36" s="1048">
        <f>SUM(BO33:BO35)</f>
        <v>0</v>
      </c>
      <c r="BP36" s="1049" t="str">
        <f>IF(BP33+BP34+BP35=0,"",BP33+BP34+BP35)</f>
        <v/>
      </c>
      <c r="BQ36" s="1050">
        <f>SUM(BQ33:BQ35)</f>
        <v>0</v>
      </c>
      <c r="BR36" s="1048">
        <f>SUM(BR33:BR35)</f>
        <v>0</v>
      </c>
      <c r="BS36" s="1049" t="str">
        <f>IF(BS33+BS34+BS35=0,"",BS33+BS34+BS35)</f>
        <v/>
      </c>
      <c r="BT36" s="1050">
        <f>SUM(BT33:BT35)</f>
        <v>0</v>
      </c>
      <c r="BU36" s="1048">
        <f>SUM(BU33:BU35)</f>
        <v>0</v>
      </c>
      <c r="BV36" s="1049" t="str">
        <f>IF(BV33+BV34+BV35=0,"",BV33+BV34+BV35)</f>
        <v/>
      </c>
      <c r="BW36" s="1050">
        <f>SUM(BW33:BW35)</f>
        <v>0</v>
      </c>
      <c r="BX36" s="1048">
        <f>SUM(BX33:BX35)</f>
        <v>0</v>
      </c>
      <c r="BY36" s="1049" t="str">
        <f>IF(BY33+BY34+BY35=0,"",BY33+BY34+BY35)</f>
        <v/>
      </c>
      <c r="BZ36" s="1050">
        <f>SUM(BZ33:BZ35)</f>
        <v>0</v>
      </c>
      <c r="CA36" s="1048">
        <f>SUM(CA33:CA35)</f>
        <v>0</v>
      </c>
      <c r="CB36" s="1049" t="str">
        <f>IF(CB33+CB34+CB35=0,"",CB33+CB34+CB35)</f>
        <v/>
      </c>
      <c r="CC36" s="1050">
        <f>SUM(CC33:CC35)</f>
        <v>0</v>
      </c>
      <c r="CD36" s="1048">
        <f>SUM(CD33:CD35)</f>
        <v>0</v>
      </c>
      <c r="CE36" s="1049" t="str">
        <f>IF(CE33+CE34+CE35=0,"",CE33+CE34+CE35)</f>
        <v/>
      </c>
      <c r="CF36" s="1050">
        <f>SUM(CF33:CF35)</f>
        <v>0</v>
      </c>
      <c r="CG36" s="1048">
        <f>SUM(CG33:CG35)</f>
        <v>0</v>
      </c>
      <c r="CH36" s="1049" t="str">
        <f>IF(CH33+CH34+CH35=0,"",CH33+CH34+CH35)</f>
        <v/>
      </c>
      <c r="CI36" s="1050">
        <f>SUM(CI33:CI35)</f>
        <v>0</v>
      </c>
      <c r="CJ36" s="1048">
        <f>SUM(CJ33:CJ35)</f>
        <v>0</v>
      </c>
      <c r="CK36" s="1049" t="str">
        <f>IF(CK33+CK34+CK35=0,"",CK33+CK34+CK35)</f>
        <v/>
      </c>
      <c r="CL36" s="1050">
        <f>SUM(CL33:CL35)</f>
        <v>0</v>
      </c>
      <c r="CM36" s="1048">
        <f>SUM(CM33:CM35)</f>
        <v>0</v>
      </c>
      <c r="CN36" s="1049" t="str">
        <f>IF(CN33+CN34+CN35=0,"",CN33+CN34+CN35)</f>
        <v/>
      </c>
      <c r="CO36" s="1030">
        <f t="shared" si="0"/>
        <v>0</v>
      </c>
      <c r="CP36" s="1031">
        <f>MIN($DP$13:$DP$42)</f>
        <v>0</v>
      </c>
      <c r="CQ36" s="1053">
        <f>SUM(CQ33:CQ35)</f>
        <v>0</v>
      </c>
      <c r="CR36" s="1573"/>
      <c r="CS36" s="1574"/>
      <c r="DP36" s="1002" t="str">
        <f>IF(SUMIF('Capacity Plan'!$B$21:$B$50,'Capacity Plan'!$B44,'Capacity Plan'!$AC$21:$AC$50)=0,"",SUMIF('Capacity Plan'!$B$21:$B$50,'Capacity Plan'!$B44,'Capacity Plan'!$AC$21:$AC$50))</f>
        <v/>
      </c>
    </row>
    <row r="37" spans="1:120" x14ac:dyDescent="0.25">
      <c r="A37" s="1043">
        <f>A33+1</f>
        <v>43472</v>
      </c>
      <c r="B37" s="1044" t="s">
        <v>167</v>
      </c>
      <c r="C37" s="827"/>
      <c r="D37" s="827"/>
      <c r="E37" s="839"/>
      <c r="F37" s="828"/>
      <c r="G37" s="827"/>
      <c r="H37" s="842"/>
      <c r="I37" s="829"/>
      <c r="J37" s="827"/>
      <c r="K37" s="839"/>
      <c r="L37" s="828"/>
      <c r="M37" s="827"/>
      <c r="N37" s="842"/>
      <c r="O37" s="829"/>
      <c r="P37" s="827"/>
      <c r="Q37" s="839"/>
      <c r="R37" s="828"/>
      <c r="S37" s="827"/>
      <c r="T37" s="842"/>
      <c r="U37" s="829"/>
      <c r="V37" s="827"/>
      <c r="W37" s="839"/>
      <c r="X37" s="828"/>
      <c r="Y37" s="827"/>
      <c r="Z37" s="842"/>
      <c r="AA37" s="829"/>
      <c r="AB37" s="827"/>
      <c r="AC37" s="839"/>
      <c r="AD37" s="828"/>
      <c r="AE37" s="827"/>
      <c r="AF37" s="839"/>
      <c r="AG37" s="828"/>
      <c r="AH37" s="827"/>
      <c r="AI37" s="839"/>
      <c r="AJ37" s="828"/>
      <c r="AK37" s="827"/>
      <c r="AL37" s="839"/>
      <c r="AM37" s="828"/>
      <c r="AN37" s="827"/>
      <c r="AO37" s="839"/>
      <c r="AP37" s="828"/>
      <c r="AQ37" s="827"/>
      <c r="AR37" s="839"/>
      <c r="AS37" s="828"/>
      <c r="AT37" s="827"/>
      <c r="AU37" s="839"/>
      <c r="AV37" s="828"/>
      <c r="AW37" s="827"/>
      <c r="AX37" s="839"/>
      <c r="AY37" s="828"/>
      <c r="AZ37" s="827"/>
      <c r="BA37" s="839"/>
      <c r="BB37" s="828"/>
      <c r="BC37" s="827"/>
      <c r="BD37" s="839"/>
      <c r="BE37" s="828"/>
      <c r="BF37" s="827"/>
      <c r="BG37" s="839"/>
      <c r="BH37" s="828"/>
      <c r="BI37" s="827"/>
      <c r="BJ37" s="839"/>
      <c r="BK37" s="828"/>
      <c r="BL37" s="827"/>
      <c r="BM37" s="839"/>
      <c r="BN37" s="828"/>
      <c r="BO37" s="827"/>
      <c r="BP37" s="839"/>
      <c r="BQ37" s="828"/>
      <c r="BR37" s="827"/>
      <c r="BS37" s="839"/>
      <c r="BT37" s="828"/>
      <c r="BU37" s="827"/>
      <c r="BV37" s="839"/>
      <c r="BW37" s="828"/>
      <c r="BX37" s="827"/>
      <c r="BY37" s="839"/>
      <c r="BZ37" s="828"/>
      <c r="CA37" s="827"/>
      <c r="CB37" s="839"/>
      <c r="CC37" s="828"/>
      <c r="CD37" s="827"/>
      <c r="CE37" s="839"/>
      <c r="CF37" s="828"/>
      <c r="CG37" s="827"/>
      <c r="CH37" s="839"/>
      <c r="CI37" s="828"/>
      <c r="CJ37" s="827"/>
      <c r="CK37" s="839"/>
      <c r="CL37" s="828"/>
      <c r="CM37" s="827"/>
      <c r="CN37" s="839"/>
      <c r="CO37" s="1032">
        <f t="shared" si="0"/>
        <v>0</v>
      </c>
      <c r="CP37" s="1027">
        <f>CP40/3</f>
        <v>0</v>
      </c>
      <c r="CQ37" s="1022"/>
      <c r="CR37" s="1569"/>
      <c r="CS37" s="1570"/>
      <c r="DP37" s="1002" t="str">
        <f>IF(SUMIF('Capacity Plan'!$B$21:$B$50,'Capacity Plan'!$B45,'Capacity Plan'!$AC$21:$AC$50)=0,"",SUMIF('Capacity Plan'!$B$21:$B$50,'Capacity Plan'!$B45,'Capacity Plan'!$AC$21:$AC$50))</f>
        <v/>
      </c>
    </row>
    <row r="38" spans="1:120" x14ac:dyDescent="0.25">
      <c r="A38" s="1047"/>
      <c r="B38" s="1039" t="s">
        <v>168</v>
      </c>
      <c r="C38" s="830"/>
      <c r="D38" s="830"/>
      <c r="E38" s="840"/>
      <c r="F38" s="831"/>
      <c r="G38" s="830"/>
      <c r="H38" s="843"/>
      <c r="I38" s="810"/>
      <c r="J38" s="830"/>
      <c r="K38" s="840"/>
      <c r="L38" s="831"/>
      <c r="M38" s="830"/>
      <c r="N38" s="843"/>
      <c r="O38" s="810"/>
      <c r="P38" s="830"/>
      <c r="Q38" s="840"/>
      <c r="R38" s="831"/>
      <c r="S38" s="830"/>
      <c r="T38" s="843"/>
      <c r="U38" s="810"/>
      <c r="V38" s="830"/>
      <c r="W38" s="840"/>
      <c r="X38" s="831"/>
      <c r="Y38" s="830"/>
      <c r="Z38" s="843"/>
      <c r="AA38" s="810"/>
      <c r="AB38" s="830"/>
      <c r="AC38" s="840"/>
      <c r="AD38" s="831"/>
      <c r="AE38" s="830"/>
      <c r="AF38" s="840"/>
      <c r="AG38" s="831"/>
      <c r="AH38" s="830"/>
      <c r="AI38" s="840"/>
      <c r="AJ38" s="831"/>
      <c r="AK38" s="830"/>
      <c r="AL38" s="840"/>
      <c r="AM38" s="831"/>
      <c r="AN38" s="830"/>
      <c r="AO38" s="840"/>
      <c r="AP38" s="831"/>
      <c r="AQ38" s="830"/>
      <c r="AR38" s="840"/>
      <c r="AS38" s="831"/>
      <c r="AT38" s="830"/>
      <c r="AU38" s="840"/>
      <c r="AV38" s="831"/>
      <c r="AW38" s="830"/>
      <c r="AX38" s="840"/>
      <c r="AY38" s="831"/>
      <c r="AZ38" s="830"/>
      <c r="BA38" s="840"/>
      <c r="BB38" s="831"/>
      <c r="BC38" s="830"/>
      <c r="BD38" s="840"/>
      <c r="BE38" s="831"/>
      <c r="BF38" s="830"/>
      <c r="BG38" s="840"/>
      <c r="BH38" s="831"/>
      <c r="BI38" s="830"/>
      <c r="BJ38" s="840"/>
      <c r="BK38" s="831"/>
      <c r="BL38" s="830"/>
      <c r="BM38" s="840"/>
      <c r="BN38" s="831"/>
      <c r="BO38" s="830"/>
      <c r="BP38" s="840"/>
      <c r="BQ38" s="831"/>
      <c r="BR38" s="830"/>
      <c r="BS38" s="840"/>
      <c r="BT38" s="831"/>
      <c r="BU38" s="830"/>
      <c r="BV38" s="840"/>
      <c r="BW38" s="831"/>
      <c r="BX38" s="830"/>
      <c r="BY38" s="840"/>
      <c r="BZ38" s="831"/>
      <c r="CA38" s="830"/>
      <c r="CB38" s="840"/>
      <c r="CC38" s="831"/>
      <c r="CD38" s="830"/>
      <c r="CE38" s="840"/>
      <c r="CF38" s="831"/>
      <c r="CG38" s="830"/>
      <c r="CH38" s="840"/>
      <c r="CI38" s="831"/>
      <c r="CJ38" s="830"/>
      <c r="CK38" s="840"/>
      <c r="CL38" s="831"/>
      <c r="CM38" s="830"/>
      <c r="CN38" s="840"/>
      <c r="CO38" s="1028">
        <f t="shared" si="0"/>
        <v>0</v>
      </c>
      <c r="CP38" s="1029">
        <f>CP40/3</f>
        <v>0</v>
      </c>
      <c r="CQ38" s="1023"/>
      <c r="CR38" s="1571"/>
      <c r="CS38" s="1572"/>
      <c r="DP38" s="1002" t="str">
        <f>IF(SUMIF('Capacity Plan'!$B$21:$B$50,'Capacity Plan'!$B46,'Capacity Plan'!$AC$21:$AC$50)=0,"",SUMIF('Capacity Plan'!$B$21:$B$50,'Capacity Plan'!$B46,'Capacity Plan'!$AC$21:$AC$50))</f>
        <v/>
      </c>
    </row>
    <row r="39" spans="1:120" x14ac:dyDescent="0.25">
      <c r="A39" s="1047"/>
      <c r="B39" s="1039" t="s">
        <v>169</v>
      </c>
      <c r="C39" s="830"/>
      <c r="D39" s="830"/>
      <c r="E39" s="841"/>
      <c r="F39" s="831"/>
      <c r="G39" s="830"/>
      <c r="H39" s="844"/>
      <c r="I39" s="810"/>
      <c r="J39" s="830"/>
      <c r="K39" s="841"/>
      <c r="L39" s="831"/>
      <c r="M39" s="830"/>
      <c r="N39" s="844"/>
      <c r="O39" s="810"/>
      <c r="P39" s="830"/>
      <c r="Q39" s="841"/>
      <c r="R39" s="831"/>
      <c r="S39" s="830"/>
      <c r="T39" s="844"/>
      <c r="U39" s="810"/>
      <c r="V39" s="830"/>
      <c r="W39" s="841"/>
      <c r="X39" s="831"/>
      <c r="Y39" s="830"/>
      <c r="Z39" s="844"/>
      <c r="AA39" s="810"/>
      <c r="AB39" s="830"/>
      <c r="AC39" s="841"/>
      <c r="AD39" s="831"/>
      <c r="AE39" s="830"/>
      <c r="AF39" s="841"/>
      <c r="AG39" s="831"/>
      <c r="AH39" s="830"/>
      <c r="AI39" s="841"/>
      <c r="AJ39" s="831"/>
      <c r="AK39" s="830"/>
      <c r="AL39" s="841"/>
      <c r="AM39" s="831"/>
      <c r="AN39" s="830"/>
      <c r="AO39" s="841"/>
      <c r="AP39" s="831"/>
      <c r="AQ39" s="830"/>
      <c r="AR39" s="841"/>
      <c r="AS39" s="831"/>
      <c r="AT39" s="830"/>
      <c r="AU39" s="841"/>
      <c r="AV39" s="831"/>
      <c r="AW39" s="830"/>
      <c r="AX39" s="841"/>
      <c r="AY39" s="831"/>
      <c r="AZ39" s="830"/>
      <c r="BA39" s="841"/>
      <c r="BB39" s="831"/>
      <c r="BC39" s="830"/>
      <c r="BD39" s="841"/>
      <c r="BE39" s="831"/>
      <c r="BF39" s="830"/>
      <c r="BG39" s="841"/>
      <c r="BH39" s="831"/>
      <c r="BI39" s="830"/>
      <c r="BJ39" s="841"/>
      <c r="BK39" s="831"/>
      <c r="BL39" s="830"/>
      <c r="BM39" s="841"/>
      <c r="BN39" s="831"/>
      <c r="BO39" s="830"/>
      <c r="BP39" s="841"/>
      <c r="BQ39" s="831"/>
      <c r="BR39" s="830"/>
      <c r="BS39" s="841"/>
      <c r="BT39" s="831"/>
      <c r="BU39" s="830"/>
      <c r="BV39" s="841"/>
      <c r="BW39" s="831"/>
      <c r="BX39" s="830"/>
      <c r="BY39" s="841"/>
      <c r="BZ39" s="831"/>
      <c r="CA39" s="830"/>
      <c r="CB39" s="841"/>
      <c r="CC39" s="831"/>
      <c r="CD39" s="830"/>
      <c r="CE39" s="841"/>
      <c r="CF39" s="831"/>
      <c r="CG39" s="830"/>
      <c r="CH39" s="841"/>
      <c r="CI39" s="831"/>
      <c r="CJ39" s="830"/>
      <c r="CK39" s="841"/>
      <c r="CL39" s="831"/>
      <c r="CM39" s="830"/>
      <c r="CN39" s="841"/>
      <c r="CO39" s="1028">
        <f t="shared" si="0"/>
        <v>0</v>
      </c>
      <c r="CP39" s="1029">
        <f>CP40/3</f>
        <v>0</v>
      </c>
      <c r="CQ39" s="1024"/>
      <c r="CR39" s="1571"/>
      <c r="CS39" s="1572"/>
      <c r="DP39" s="1002" t="str">
        <f>IF(SUMIF('Capacity Plan'!$B$21:$B$50,'Capacity Plan'!$B47,'Capacity Plan'!$AC$21:$AC$50)=0,"",SUMIF('Capacity Plan'!$B$21:$B$50,'Capacity Plan'!$B47,'Capacity Plan'!$AC$21:$AC$50))</f>
        <v/>
      </c>
    </row>
    <row r="40" spans="1:120" ht="15.75" thickBot="1" x14ac:dyDescent="0.3">
      <c r="A40" s="1041"/>
      <c r="B40" s="1042" t="s">
        <v>170</v>
      </c>
      <c r="C40" s="1048">
        <f>SUM(C37:C39)</f>
        <v>0</v>
      </c>
      <c r="D40" s="1048">
        <f>SUM(D37:D39)</f>
        <v>0</v>
      </c>
      <c r="E40" s="1049" t="str">
        <f>IF(E37+E38+E39=0,"",E37+E38+E39)</f>
        <v/>
      </c>
      <c r="F40" s="1050">
        <f>SUM(F37:F39)</f>
        <v>0</v>
      </c>
      <c r="G40" s="1048">
        <f>SUM(G37:G39)</f>
        <v>0</v>
      </c>
      <c r="H40" s="1051" t="str">
        <f>IF(H37+H38+H39=0,"",H37+H38+H39)</f>
        <v/>
      </c>
      <c r="I40" s="1052">
        <f>SUM(I37:I39)</f>
        <v>0</v>
      </c>
      <c r="J40" s="1048">
        <f>SUM(J37:J39)</f>
        <v>0</v>
      </c>
      <c r="K40" s="1049" t="str">
        <f>IF(K37+K38+K39=0,"",K37+K38+K39)</f>
        <v/>
      </c>
      <c r="L40" s="1050">
        <f>SUM(L37:L39)</f>
        <v>0</v>
      </c>
      <c r="M40" s="1048">
        <f>SUM(M37:M39)</f>
        <v>0</v>
      </c>
      <c r="N40" s="1051" t="str">
        <f>IF(N37+N38+N39=0,"",N37+N38+N39)</f>
        <v/>
      </c>
      <c r="O40" s="1052">
        <f>SUM(O37:O39)</f>
        <v>0</v>
      </c>
      <c r="P40" s="1048">
        <f>SUM(P37:P39)</f>
        <v>0</v>
      </c>
      <c r="Q40" s="1049" t="str">
        <f>IF(Q37+Q38+Q39=0,"",Q37+Q38+Q39)</f>
        <v/>
      </c>
      <c r="R40" s="1050">
        <f>SUM(R37:R39)</f>
        <v>0</v>
      </c>
      <c r="S40" s="1048">
        <f>SUM(S37:S39)</f>
        <v>0</v>
      </c>
      <c r="T40" s="1051" t="str">
        <f>IF(T37+T38+T39=0,"",T37+T38+T39)</f>
        <v/>
      </c>
      <c r="U40" s="1052">
        <f>SUM(U37:U39)</f>
        <v>0</v>
      </c>
      <c r="V40" s="1048">
        <f>SUM(V37:V39)</f>
        <v>0</v>
      </c>
      <c r="W40" s="1049" t="str">
        <f>IF(W37+W38+W39=0,"",W37+W38+W39)</f>
        <v/>
      </c>
      <c r="X40" s="1050">
        <f>SUM(X37:X39)</f>
        <v>0</v>
      </c>
      <c r="Y40" s="1048">
        <f>SUM(Y37:Y39)</f>
        <v>0</v>
      </c>
      <c r="Z40" s="1051" t="str">
        <f>IF(Z37+Z38+Z39=0,"",Z37+Z38+Z39)</f>
        <v/>
      </c>
      <c r="AA40" s="1052">
        <f>SUM(AA37:AA39)</f>
        <v>0</v>
      </c>
      <c r="AB40" s="1048">
        <f>SUM(AB37:AB39)</f>
        <v>0</v>
      </c>
      <c r="AC40" s="1049" t="str">
        <f>IF(AC37+AC38+AC39=0,"",AC37+AC38+AC39)</f>
        <v/>
      </c>
      <c r="AD40" s="1050">
        <f>SUM(AD37:AD39)</f>
        <v>0</v>
      </c>
      <c r="AE40" s="1048">
        <f>SUM(AE37:AE39)</f>
        <v>0</v>
      </c>
      <c r="AF40" s="1049" t="str">
        <f>IF(AF37+AF38+AF39=0,"",AF37+AF38+AF39)</f>
        <v/>
      </c>
      <c r="AG40" s="1050">
        <f>SUM(AG37:AG39)</f>
        <v>0</v>
      </c>
      <c r="AH40" s="1048">
        <f>SUM(AH37:AH39)</f>
        <v>0</v>
      </c>
      <c r="AI40" s="1049" t="str">
        <f>IF(AI37+AI38+AI39=0,"",AI37+AI38+AI39)</f>
        <v/>
      </c>
      <c r="AJ40" s="1050">
        <f>SUM(AJ37:AJ39)</f>
        <v>0</v>
      </c>
      <c r="AK40" s="1048">
        <f>SUM(AK37:AK39)</f>
        <v>0</v>
      </c>
      <c r="AL40" s="1049" t="str">
        <f>IF(AL37+AL38+AL39=0,"",AL37+AL38+AL39)</f>
        <v/>
      </c>
      <c r="AM40" s="1050">
        <f>SUM(AM37:AM39)</f>
        <v>0</v>
      </c>
      <c r="AN40" s="1048">
        <f>SUM(AN37:AN39)</f>
        <v>0</v>
      </c>
      <c r="AO40" s="1049" t="str">
        <f>IF(AO37+AO38+AO39=0,"",AO37+AO38+AO39)</f>
        <v/>
      </c>
      <c r="AP40" s="1050">
        <f>SUM(AP37:AP39)</f>
        <v>0</v>
      </c>
      <c r="AQ40" s="1048">
        <f>SUM(AQ37:AQ39)</f>
        <v>0</v>
      </c>
      <c r="AR40" s="1049" t="str">
        <f>IF(AR37+AR38+AR39=0,"",AR37+AR38+AR39)</f>
        <v/>
      </c>
      <c r="AS40" s="1050">
        <f>SUM(AS37:AS39)</f>
        <v>0</v>
      </c>
      <c r="AT40" s="1048">
        <f>SUM(AT37:AT39)</f>
        <v>0</v>
      </c>
      <c r="AU40" s="1049" t="str">
        <f>IF(AU37+AU38+AU39=0,"",AU37+AU38+AU39)</f>
        <v/>
      </c>
      <c r="AV40" s="1050">
        <f>SUM(AV37:AV39)</f>
        <v>0</v>
      </c>
      <c r="AW40" s="1048">
        <f>SUM(AW37:AW39)</f>
        <v>0</v>
      </c>
      <c r="AX40" s="1049" t="str">
        <f>IF(AX37+AX38+AX39=0,"",AX37+AX38+AX39)</f>
        <v/>
      </c>
      <c r="AY40" s="1050">
        <f>SUM(AY37:AY39)</f>
        <v>0</v>
      </c>
      <c r="AZ40" s="1048">
        <f>SUM(AZ37:AZ39)</f>
        <v>0</v>
      </c>
      <c r="BA40" s="1049" t="str">
        <f>IF(BA37+BA38+BA39=0,"",BA37+BA38+BA39)</f>
        <v/>
      </c>
      <c r="BB40" s="1050">
        <f>SUM(BB37:BB39)</f>
        <v>0</v>
      </c>
      <c r="BC40" s="1048">
        <f>SUM(BC37:BC39)</f>
        <v>0</v>
      </c>
      <c r="BD40" s="1049" t="str">
        <f>IF(BD37+BD38+BD39=0,"",BD37+BD38+BD39)</f>
        <v/>
      </c>
      <c r="BE40" s="1050">
        <f>SUM(BE37:BE39)</f>
        <v>0</v>
      </c>
      <c r="BF40" s="1048">
        <f>SUM(BF37:BF39)</f>
        <v>0</v>
      </c>
      <c r="BG40" s="1049" t="str">
        <f>IF(BG37+BG38+BG39=0,"",BG37+BG38+BG39)</f>
        <v/>
      </c>
      <c r="BH40" s="1050">
        <f>SUM(BH37:BH39)</f>
        <v>0</v>
      </c>
      <c r="BI40" s="1048">
        <f>SUM(BI37:BI39)</f>
        <v>0</v>
      </c>
      <c r="BJ40" s="1049" t="str">
        <f>IF(BJ37+BJ38+BJ39=0,"",BJ37+BJ38+BJ39)</f>
        <v/>
      </c>
      <c r="BK40" s="1050">
        <f>SUM(BK37:BK39)</f>
        <v>0</v>
      </c>
      <c r="BL40" s="1048">
        <f>SUM(BL37:BL39)</f>
        <v>0</v>
      </c>
      <c r="BM40" s="1049" t="str">
        <f>IF(BM37+BM38+BM39=0,"",BM37+BM38+BM39)</f>
        <v/>
      </c>
      <c r="BN40" s="1050">
        <f>SUM(BN37:BN39)</f>
        <v>0</v>
      </c>
      <c r="BO40" s="1048">
        <f>SUM(BO37:BO39)</f>
        <v>0</v>
      </c>
      <c r="BP40" s="1049" t="str">
        <f>IF(BP37+BP38+BP39=0,"",BP37+BP38+BP39)</f>
        <v/>
      </c>
      <c r="BQ40" s="1050">
        <f>SUM(BQ37:BQ39)</f>
        <v>0</v>
      </c>
      <c r="BR40" s="1048">
        <f>SUM(BR37:BR39)</f>
        <v>0</v>
      </c>
      <c r="BS40" s="1049" t="str">
        <f>IF(BS37+BS38+BS39=0,"",BS37+BS38+BS39)</f>
        <v/>
      </c>
      <c r="BT40" s="1050">
        <f>SUM(BT37:BT39)</f>
        <v>0</v>
      </c>
      <c r="BU40" s="1048">
        <f>SUM(BU37:BU39)</f>
        <v>0</v>
      </c>
      <c r="BV40" s="1049" t="str">
        <f>IF(BV37+BV38+BV39=0,"",BV37+BV38+BV39)</f>
        <v/>
      </c>
      <c r="BW40" s="1050">
        <f>SUM(BW37:BW39)</f>
        <v>0</v>
      </c>
      <c r="BX40" s="1048">
        <f>SUM(BX37:BX39)</f>
        <v>0</v>
      </c>
      <c r="BY40" s="1049" t="str">
        <f>IF(BY37+BY38+BY39=0,"",BY37+BY38+BY39)</f>
        <v/>
      </c>
      <c r="BZ40" s="1050">
        <f>SUM(BZ37:BZ39)</f>
        <v>0</v>
      </c>
      <c r="CA40" s="1048">
        <f>SUM(CA37:CA39)</f>
        <v>0</v>
      </c>
      <c r="CB40" s="1049" t="str">
        <f>IF(CB37+CB38+CB39=0,"",CB37+CB38+CB39)</f>
        <v/>
      </c>
      <c r="CC40" s="1050">
        <f>SUM(CC37:CC39)</f>
        <v>0</v>
      </c>
      <c r="CD40" s="1048">
        <f>SUM(CD37:CD39)</f>
        <v>0</v>
      </c>
      <c r="CE40" s="1049" t="str">
        <f>IF(CE37+CE38+CE39=0,"",CE37+CE38+CE39)</f>
        <v/>
      </c>
      <c r="CF40" s="1050">
        <f>SUM(CF37:CF39)</f>
        <v>0</v>
      </c>
      <c r="CG40" s="1048">
        <f>SUM(CG37:CG39)</f>
        <v>0</v>
      </c>
      <c r="CH40" s="1049" t="str">
        <f>IF(CH37+CH38+CH39=0,"",CH37+CH38+CH39)</f>
        <v/>
      </c>
      <c r="CI40" s="1050">
        <f>SUM(CI37:CI39)</f>
        <v>0</v>
      </c>
      <c r="CJ40" s="1048">
        <f>SUM(CJ37:CJ39)</f>
        <v>0</v>
      </c>
      <c r="CK40" s="1049" t="str">
        <f>IF(CK37+CK38+CK39=0,"",CK37+CK38+CK39)</f>
        <v/>
      </c>
      <c r="CL40" s="1050">
        <f>SUM(CL37:CL39)</f>
        <v>0</v>
      </c>
      <c r="CM40" s="1048">
        <f>SUM(CM37:CM39)</f>
        <v>0</v>
      </c>
      <c r="CN40" s="1049" t="str">
        <f>IF(CN37+CN38+CN39=0,"",CN37+CN38+CN39)</f>
        <v/>
      </c>
      <c r="CO40" s="1030">
        <f t="shared" si="0"/>
        <v>0</v>
      </c>
      <c r="CP40" s="1031">
        <f>MIN($DP$13:$DP$42)</f>
        <v>0</v>
      </c>
      <c r="CQ40" s="1053">
        <f>SUM(CQ37:CQ39)</f>
        <v>0</v>
      </c>
      <c r="CR40" s="1573"/>
      <c r="CS40" s="1574"/>
      <c r="DP40" s="1002" t="str">
        <f>IF(SUMIF('Capacity Plan'!$B$21:$B$50,'Capacity Plan'!$B48,'Capacity Plan'!$AC$21:$AC$50)=0,"",SUMIF('Capacity Plan'!$B$21:$B$50,'Capacity Plan'!$B48,'Capacity Plan'!$AC$21:$AC$50))</f>
        <v/>
      </c>
    </row>
    <row r="41" spans="1:120" x14ac:dyDescent="0.25">
      <c r="A41" s="1045">
        <f>A37+1</f>
        <v>43473</v>
      </c>
      <c r="B41" s="1044" t="s">
        <v>167</v>
      </c>
      <c r="C41" s="827"/>
      <c r="D41" s="827"/>
      <c r="E41" s="839"/>
      <c r="F41" s="828"/>
      <c r="G41" s="827"/>
      <c r="H41" s="842"/>
      <c r="I41" s="829"/>
      <c r="J41" s="827"/>
      <c r="K41" s="839"/>
      <c r="L41" s="828"/>
      <c r="M41" s="827"/>
      <c r="N41" s="842"/>
      <c r="O41" s="829"/>
      <c r="P41" s="827"/>
      <c r="Q41" s="839"/>
      <c r="R41" s="828"/>
      <c r="S41" s="827"/>
      <c r="T41" s="842"/>
      <c r="U41" s="829"/>
      <c r="V41" s="827"/>
      <c r="W41" s="839"/>
      <c r="X41" s="828"/>
      <c r="Y41" s="827"/>
      <c r="Z41" s="842"/>
      <c r="AA41" s="829"/>
      <c r="AB41" s="827"/>
      <c r="AC41" s="839"/>
      <c r="AD41" s="828"/>
      <c r="AE41" s="827"/>
      <c r="AF41" s="839"/>
      <c r="AG41" s="828"/>
      <c r="AH41" s="827"/>
      <c r="AI41" s="839"/>
      <c r="AJ41" s="828"/>
      <c r="AK41" s="827"/>
      <c r="AL41" s="839"/>
      <c r="AM41" s="828"/>
      <c r="AN41" s="827"/>
      <c r="AO41" s="839"/>
      <c r="AP41" s="828"/>
      <c r="AQ41" s="827"/>
      <c r="AR41" s="839"/>
      <c r="AS41" s="828"/>
      <c r="AT41" s="827"/>
      <c r="AU41" s="839"/>
      <c r="AV41" s="828"/>
      <c r="AW41" s="827"/>
      <c r="AX41" s="839"/>
      <c r="AY41" s="828"/>
      <c r="AZ41" s="827"/>
      <c r="BA41" s="839"/>
      <c r="BB41" s="828"/>
      <c r="BC41" s="827"/>
      <c r="BD41" s="839"/>
      <c r="BE41" s="828"/>
      <c r="BF41" s="827"/>
      <c r="BG41" s="839"/>
      <c r="BH41" s="828"/>
      <c r="BI41" s="827"/>
      <c r="BJ41" s="839"/>
      <c r="BK41" s="828"/>
      <c r="BL41" s="827"/>
      <c r="BM41" s="839"/>
      <c r="BN41" s="828"/>
      <c r="BO41" s="827"/>
      <c r="BP41" s="839"/>
      <c r="BQ41" s="828"/>
      <c r="BR41" s="827"/>
      <c r="BS41" s="839"/>
      <c r="BT41" s="828"/>
      <c r="BU41" s="827"/>
      <c r="BV41" s="839"/>
      <c r="BW41" s="828"/>
      <c r="BX41" s="827"/>
      <c r="BY41" s="839"/>
      <c r="BZ41" s="828"/>
      <c r="CA41" s="827"/>
      <c r="CB41" s="839"/>
      <c r="CC41" s="828"/>
      <c r="CD41" s="827"/>
      <c r="CE41" s="839"/>
      <c r="CF41" s="828"/>
      <c r="CG41" s="827"/>
      <c r="CH41" s="839"/>
      <c r="CI41" s="828"/>
      <c r="CJ41" s="827"/>
      <c r="CK41" s="839"/>
      <c r="CL41" s="828"/>
      <c r="CM41" s="827"/>
      <c r="CN41" s="839"/>
      <c r="CO41" s="1032">
        <f t="shared" si="0"/>
        <v>0</v>
      </c>
      <c r="CP41" s="1027">
        <f>CP44/3</f>
        <v>0</v>
      </c>
      <c r="CQ41" s="1022"/>
      <c r="CR41" s="1569"/>
      <c r="CS41" s="1570"/>
      <c r="DP41" s="1002" t="str">
        <f>IF(SUMIF('Capacity Plan'!$B$21:$B$50,'Capacity Plan'!$B49,'Capacity Plan'!$AC$21:$AC$50)=0,"",SUMIF('Capacity Plan'!$B$21:$B$50,'Capacity Plan'!$B49,'Capacity Plan'!$AC$21:$AC$50))</f>
        <v/>
      </c>
    </row>
    <row r="42" spans="1:120" x14ac:dyDescent="0.25">
      <c r="A42" s="1045"/>
      <c r="B42" s="1039" t="s">
        <v>168</v>
      </c>
      <c r="C42" s="830"/>
      <c r="D42" s="830"/>
      <c r="E42" s="840"/>
      <c r="F42" s="831"/>
      <c r="G42" s="830"/>
      <c r="H42" s="843"/>
      <c r="I42" s="810"/>
      <c r="J42" s="830"/>
      <c r="K42" s="840"/>
      <c r="L42" s="831"/>
      <c r="M42" s="830"/>
      <c r="N42" s="843"/>
      <c r="O42" s="810"/>
      <c r="P42" s="830"/>
      <c r="Q42" s="840"/>
      <c r="R42" s="831"/>
      <c r="S42" s="830"/>
      <c r="T42" s="843"/>
      <c r="U42" s="810"/>
      <c r="V42" s="830"/>
      <c r="W42" s="840"/>
      <c r="X42" s="831"/>
      <c r="Y42" s="830"/>
      <c r="Z42" s="843"/>
      <c r="AA42" s="810"/>
      <c r="AB42" s="830"/>
      <c r="AC42" s="840"/>
      <c r="AD42" s="831"/>
      <c r="AE42" s="830"/>
      <c r="AF42" s="840"/>
      <c r="AG42" s="831"/>
      <c r="AH42" s="830"/>
      <c r="AI42" s="840"/>
      <c r="AJ42" s="831"/>
      <c r="AK42" s="830"/>
      <c r="AL42" s="840"/>
      <c r="AM42" s="831"/>
      <c r="AN42" s="830"/>
      <c r="AO42" s="840"/>
      <c r="AP42" s="831"/>
      <c r="AQ42" s="830"/>
      <c r="AR42" s="840"/>
      <c r="AS42" s="831"/>
      <c r="AT42" s="830"/>
      <c r="AU42" s="840"/>
      <c r="AV42" s="831"/>
      <c r="AW42" s="830"/>
      <c r="AX42" s="840"/>
      <c r="AY42" s="831"/>
      <c r="AZ42" s="830"/>
      <c r="BA42" s="840"/>
      <c r="BB42" s="831"/>
      <c r="BC42" s="830"/>
      <c r="BD42" s="840"/>
      <c r="BE42" s="831"/>
      <c r="BF42" s="830"/>
      <c r="BG42" s="840"/>
      <c r="BH42" s="831"/>
      <c r="BI42" s="830"/>
      <c r="BJ42" s="840"/>
      <c r="BK42" s="831"/>
      <c r="BL42" s="830"/>
      <c r="BM42" s="840"/>
      <c r="BN42" s="831"/>
      <c r="BO42" s="830"/>
      <c r="BP42" s="840"/>
      <c r="BQ42" s="831"/>
      <c r="BR42" s="830"/>
      <c r="BS42" s="840"/>
      <c r="BT42" s="831"/>
      <c r="BU42" s="830"/>
      <c r="BV42" s="840"/>
      <c r="BW42" s="831"/>
      <c r="BX42" s="830"/>
      <c r="BY42" s="840"/>
      <c r="BZ42" s="831"/>
      <c r="CA42" s="830"/>
      <c r="CB42" s="840"/>
      <c r="CC42" s="831"/>
      <c r="CD42" s="830"/>
      <c r="CE42" s="840"/>
      <c r="CF42" s="831"/>
      <c r="CG42" s="830"/>
      <c r="CH42" s="840"/>
      <c r="CI42" s="831"/>
      <c r="CJ42" s="830"/>
      <c r="CK42" s="840"/>
      <c r="CL42" s="831"/>
      <c r="CM42" s="830"/>
      <c r="CN42" s="840"/>
      <c r="CO42" s="1028">
        <f t="shared" si="0"/>
        <v>0</v>
      </c>
      <c r="CP42" s="1029">
        <f>CP44/3</f>
        <v>0</v>
      </c>
      <c r="CQ42" s="1023"/>
      <c r="CR42" s="1571"/>
      <c r="CS42" s="1572"/>
      <c r="DP42" s="1002" t="str">
        <f>IF(SUMIF('Capacity Plan'!$B$21:$B$50,'Capacity Plan'!$B50,'Capacity Plan'!$AC$21:$AC$50)=0,"",SUMIF('Capacity Plan'!$B$21:$B$50,'Capacity Plan'!$B50,'Capacity Plan'!$AC$21:$AC$50))</f>
        <v/>
      </c>
    </row>
    <row r="43" spans="1:120" x14ac:dyDescent="0.25">
      <c r="A43" s="1045"/>
      <c r="B43" s="1039" t="s">
        <v>169</v>
      </c>
      <c r="C43" s="830"/>
      <c r="D43" s="830"/>
      <c r="E43" s="841"/>
      <c r="F43" s="831"/>
      <c r="G43" s="830"/>
      <c r="H43" s="844"/>
      <c r="I43" s="810"/>
      <c r="J43" s="830"/>
      <c r="K43" s="841"/>
      <c r="L43" s="831"/>
      <c r="M43" s="830"/>
      <c r="N43" s="844"/>
      <c r="O43" s="810"/>
      <c r="P43" s="830"/>
      <c r="Q43" s="841"/>
      <c r="R43" s="831"/>
      <c r="S43" s="830"/>
      <c r="T43" s="844"/>
      <c r="U43" s="810"/>
      <c r="V43" s="830"/>
      <c r="W43" s="841"/>
      <c r="X43" s="831"/>
      <c r="Y43" s="830"/>
      <c r="Z43" s="844"/>
      <c r="AA43" s="810"/>
      <c r="AB43" s="830"/>
      <c r="AC43" s="841"/>
      <c r="AD43" s="831"/>
      <c r="AE43" s="830"/>
      <c r="AF43" s="841"/>
      <c r="AG43" s="831"/>
      <c r="AH43" s="830"/>
      <c r="AI43" s="841"/>
      <c r="AJ43" s="831"/>
      <c r="AK43" s="830"/>
      <c r="AL43" s="841"/>
      <c r="AM43" s="831"/>
      <c r="AN43" s="830"/>
      <c r="AO43" s="841"/>
      <c r="AP43" s="831"/>
      <c r="AQ43" s="830"/>
      <c r="AR43" s="841"/>
      <c r="AS43" s="831"/>
      <c r="AT43" s="830"/>
      <c r="AU43" s="841"/>
      <c r="AV43" s="831"/>
      <c r="AW43" s="830"/>
      <c r="AX43" s="841"/>
      <c r="AY43" s="831"/>
      <c r="AZ43" s="830"/>
      <c r="BA43" s="841"/>
      <c r="BB43" s="831"/>
      <c r="BC43" s="830"/>
      <c r="BD43" s="841"/>
      <c r="BE43" s="831"/>
      <c r="BF43" s="830"/>
      <c r="BG43" s="841"/>
      <c r="BH43" s="831"/>
      <c r="BI43" s="830"/>
      <c r="BJ43" s="841"/>
      <c r="BK43" s="831"/>
      <c r="BL43" s="830"/>
      <c r="BM43" s="841"/>
      <c r="BN43" s="831"/>
      <c r="BO43" s="830"/>
      <c r="BP43" s="841"/>
      <c r="BQ43" s="831"/>
      <c r="BR43" s="830"/>
      <c r="BS43" s="841"/>
      <c r="BT43" s="831"/>
      <c r="BU43" s="830"/>
      <c r="BV43" s="841"/>
      <c r="BW43" s="831"/>
      <c r="BX43" s="830"/>
      <c r="BY43" s="841"/>
      <c r="BZ43" s="831"/>
      <c r="CA43" s="830"/>
      <c r="CB43" s="841"/>
      <c r="CC43" s="831"/>
      <c r="CD43" s="830"/>
      <c r="CE43" s="841"/>
      <c r="CF43" s="831"/>
      <c r="CG43" s="830"/>
      <c r="CH43" s="841"/>
      <c r="CI43" s="831"/>
      <c r="CJ43" s="830"/>
      <c r="CK43" s="841"/>
      <c r="CL43" s="831"/>
      <c r="CM43" s="830"/>
      <c r="CN43" s="841"/>
      <c r="CO43" s="1028">
        <f t="shared" si="0"/>
        <v>0</v>
      </c>
      <c r="CP43" s="1029">
        <f>CP44/3</f>
        <v>0</v>
      </c>
      <c r="CQ43" s="1024"/>
      <c r="CR43" s="1571"/>
      <c r="CS43" s="1572"/>
    </row>
    <row r="44" spans="1:120" ht="15.75" thickBot="1" x14ac:dyDescent="0.3">
      <c r="A44" s="1046"/>
      <c r="B44" s="1042" t="s">
        <v>170</v>
      </c>
      <c r="C44" s="1048">
        <f>SUM(C41:C43)</f>
        <v>0</v>
      </c>
      <c r="D44" s="1048">
        <f>SUM(D41:D43)</f>
        <v>0</v>
      </c>
      <c r="E44" s="1049" t="str">
        <f>IF(E41+E42+E43=0,"",E41+E42+E43)</f>
        <v/>
      </c>
      <c r="F44" s="1050">
        <f>SUM(F41:F43)</f>
        <v>0</v>
      </c>
      <c r="G44" s="1048">
        <f>SUM(G41:G43)</f>
        <v>0</v>
      </c>
      <c r="H44" s="1051" t="str">
        <f>IF(H41+H42+H43=0,"",H41+H42+H43)</f>
        <v/>
      </c>
      <c r="I44" s="1052">
        <f>SUM(I41:I43)</f>
        <v>0</v>
      </c>
      <c r="J44" s="1048">
        <f>SUM(J41:J43)</f>
        <v>0</v>
      </c>
      <c r="K44" s="1049" t="str">
        <f>IF(K41+K42+K43=0,"",K41+K42+K43)</f>
        <v/>
      </c>
      <c r="L44" s="1050">
        <f>SUM(L41:L43)</f>
        <v>0</v>
      </c>
      <c r="M44" s="1048">
        <f>SUM(M41:M43)</f>
        <v>0</v>
      </c>
      <c r="N44" s="1051" t="str">
        <f>IF(N41+N42+N43=0,"",N41+N42+N43)</f>
        <v/>
      </c>
      <c r="O44" s="1052">
        <f>SUM(O41:O43)</f>
        <v>0</v>
      </c>
      <c r="P44" s="1048">
        <f>SUM(P41:P43)</f>
        <v>0</v>
      </c>
      <c r="Q44" s="1049" t="str">
        <f>IF(Q41+Q42+Q43=0,"",Q41+Q42+Q43)</f>
        <v/>
      </c>
      <c r="R44" s="1050">
        <f>SUM(R41:R43)</f>
        <v>0</v>
      </c>
      <c r="S44" s="1048">
        <f>SUM(S41:S43)</f>
        <v>0</v>
      </c>
      <c r="T44" s="1051" t="str">
        <f>IF(T41+T42+T43=0,"",T41+T42+T43)</f>
        <v/>
      </c>
      <c r="U44" s="1052">
        <f>SUM(U41:U43)</f>
        <v>0</v>
      </c>
      <c r="V44" s="1048">
        <f>SUM(V41:V43)</f>
        <v>0</v>
      </c>
      <c r="W44" s="1049" t="str">
        <f>IF(W41+W42+W43=0,"",W41+W42+W43)</f>
        <v/>
      </c>
      <c r="X44" s="1050">
        <f>SUM(X41:X43)</f>
        <v>0</v>
      </c>
      <c r="Y44" s="1048">
        <f>SUM(Y41:Y43)</f>
        <v>0</v>
      </c>
      <c r="Z44" s="1051" t="str">
        <f>IF(Z41+Z42+Z43=0,"",Z41+Z42+Z43)</f>
        <v/>
      </c>
      <c r="AA44" s="1052">
        <f>SUM(AA41:AA43)</f>
        <v>0</v>
      </c>
      <c r="AB44" s="1048">
        <f>SUM(AB41:AB43)</f>
        <v>0</v>
      </c>
      <c r="AC44" s="1049" t="str">
        <f>IF(AC41+AC42+AC43=0,"",AC41+AC42+AC43)</f>
        <v/>
      </c>
      <c r="AD44" s="1050">
        <f>SUM(AD41:AD43)</f>
        <v>0</v>
      </c>
      <c r="AE44" s="1048">
        <f>SUM(AE41:AE43)</f>
        <v>0</v>
      </c>
      <c r="AF44" s="1049" t="str">
        <f>IF(AF41+AF42+AF43=0,"",AF41+AF42+AF43)</f>
        <v/>
      </c>
      <c r="AG44" s="1050">
        <f>SUM(AG41:AG43)</f>
        <v>0</v>
      </c>
      <c r="AH44" s="1048">
        <f>SUM(AH41:AH43)</f>
        <v>0</v>
      </c>
      <c r="AI44" s="1049" t="str">
        <f>IF(AI41+AI42+AI43=0,"",AI41+AI42+AI43)</f>
        <v/>
      </c>
      <c r="AJ44" s="1050">
        <f>SUM(AJ41:AJ43)</f>
        <v>0</v>
      </c>
      <c r="AK44" s="1048">
        <f>SUM(AK41:AK43)</f>
        <v>0</v>
      </c>
      <c r="AL44" s="1049" t="str">
        <f>IF(AL41+AL42+AL43=0,"",AL41+AL42+AL43)</f>
        <v/>
      </c>
      <c r="AM44" s="1050">
        <f>SUM(AM41:AM43)</f>
        <v>0</v>
      </c>
      <c r="AN44" s="1048">
        <f>SUM(AN41:AN43)</f>
        <v>0</v>
      </c>
      <c r="AO44" s="1049" t="str">
        <f>IF(AO41+AO42+AO43=0,"",AO41+AO42+AO43)</f>
        <v/>
      </c>
      <c r="AP44" s="1050">
        <f>SUM(AP41:AP43)</f>
        <v>0</v>
      </c>
      <c r="AQ44" s="1048">
        <f>SUM(AQ41:AQ43)</f>
        <v>0</v>
      </c>
      <c r="AR44" s="1049" t="str">
        <f>IF(AR41+AR42+AR43=0,"",AR41+AR42+AR43)</f>
        <v/>
      </c>
      <c r="AS44" s="1050">
        <f>SUM(AS41:AS43)</f>
        <v>0</v>
      </c>
      <c r="AT44" s="1048">
        <f>SUM(AT41:AT43)</f>
        <v>0</v>
      </c>
      <c r="AU44" s="1049" t="str">
        <f>IF(AU41+AU42+AU43=0,"",AU41+AU42+AU43)</f>
        <v/>
      </c>
      <c r="AV44" s="1050">
        <f>SUM(AV41:AV43)</f>
        <v>0</v>
      </c>
      <c r="AW44" s="1048">
        <f>SUM(AW41:AW43)</f>
        <v>0</v>
      </c>
      <c r="AX44" s="1049" t="str">
        <f>IF(AX41+AX42+AX43=0,"",AX41+AX42+AX43)</f>
        <v/>
      </c>
      <c r="AY44" s="1050">
        <f>SUM(AY41:AY43)</f>
        <v>0</v>
      </c>
      <c r="AZ44" s="1048">
        <f>SUM(AZ41:AZ43)</f>
        <v>0</v>
      </c>
      <c r="BA44" s="1049" t="str">
        <f>IF(BA41+BA42+BA43=0,"",BA41+BA42+BA43)</f>
        <v/>
      </c>
      <c r="BB44" s="1050">
        <f>SUM(BB41:BB43)</f>
        <v>0</v>
      </c>
      <c r="BC44" s="1048">
        <f>SUM(BC41:BC43)</f>
        <v>0</v>
      </c>
      <c r="BD44" s="1049" t="str">
        <f>IF(BD41+BD42+BD43=0,"",BD41+BD42+BD43)</f>
        <v/>
      </c>
      <c r="BE44" s="1050">
        <f>SUM(BE41:BE43)</f>
        <v>0</v>
      </c>
      <c r="BF44" s="1048">
        <f>SUM(BF41:BF43)</f>
        <v>0</v>
      </c>
      <c r="BG44" s="1049" t="str">
        <f>IF(BG41+BG42+BG43=0,"",BG41+BG42+BG43)</f>
        <v/>
      </c>
      <c r="BH44" s="1050">
        <f>SUM(BH41:BH43)</f>
        <v>0</v>
      </c>
      <c r="BI44" s="1048">
        <f>SUM(BI41:BI43)</f>
        <v>0</v>
      </c>
      <c r="BJ44" s="1049" t="str">
        <f>IF(BJ41+BJ42+BJ43=0,"",BJ41+BJ42+BJ43)</f>
        <v/>
      </c>
      <c r="BK44" s="1050">
        <f>SUM(BK41:BK43)</f>
        <v>0</v>
      </c>
      <c r="BL44" s="1048">
        <f>SUM(BL41:BL43)</f>
        <v>0</v>
      </c>
      <c r="BM44" s="1049" t="str">
        <f>IF(BM41+BM42+BM43=0,"",BM41+BM42+BM43)</f>
        <v/>
      </c>
      <c r="BN44" s="1050">
        <f>SUM(BN41:BN43)</f>
        <v>0</v>
      </c>
      <c r="BO44" s="1048">
        <f>SUM(BO41:BO43)</f>
        <v>0</v>
      </c>
      <c r="BP44" s="1049" t="str">
        <f>IF(BP41+BP42+BP43=0,"",BP41+BP42+BP43)</f>
        <v/>
      </c>
      <c r="BQ44" s="1050">
        <f>SUM(BQ41:BQ43)</f>
        <v>0</v>
      </c>
      <c r="BR44" s="1048">
        <f>SUM(BR41:BR43)</f>
        <v>0</v>
      </c>
      <c r="BS44" s="1049" t="str">
        <f>IF(BS41+BS42+BS43=0,"",BS41+BS42+BS43)</f>
        <v/>
      </c>
      <c r="BT44" s="1050">
        <f>SUM(BT41:BT43)</f>
        <v>0</v>
      </c>
      <c r="BU44" s="1048">
        <f>SUM(BU41:BU43)</f>
        <v>0</v>
      </c>
      <c r="BV44" s="1049" t="str">
        <f>IF(BV41+BV42+BV43=0,"",BV41+BV42+BV43)</f>
        <v/>
      </c>
      <c r="BW44" s="1050">
        <f>SUM(BW41:BW43)</f>
        <v>0</v>
      </c>
      <c r="BX44" s="1048">
        <f>SUM(BX41:BX43)</f>
        <v>0</v>
      </c>
      <c r="BY44" s="1049" t="str">
        <f>IF(BY41+BY42+BY43=0,"",BY41+BY42+BY43)</f>
        <v/>
      </c>
      <c r="BZ44" s="1050">
        <f>SUM(BZ41:BZ43)</f>
        <v>0</v>
      </c>
      <c r="CA44" s="1048">
        <f>SUM(CA41:CA43)</f>
        <v>0</v>
      </c>
      <c r="CB44" s="1049" t="str">
        <f>IF(CB41+CB42+CB43=0,"",CB41+CB42+CB43)</f>
        <v/>
      </c>
      <c r="CC44" s="1050">
        <f>SUM(CC41:CC43)</f>
        <v>0</v>
      </c>
      <c r="CD44" s="1048">
        <f>SUM(CD41:CD43)</f>
        <v>0</v>
      </c>
      <c r="CE44" s="1049" t="str">
        <f>IF(CE41+CE42+CE43=0,"",CE41+CE42+CE43)</f>
        <v/>
      </c>
      <c r="CF44" s="1050">
        <f>SUM(CF41:CF43)</f>
        <v>0</v>
      </c>
      <c r="CG44" s="1048">
        <f>SUM(CG41:CG43)</f>
        <v>0</v>
      </c>
      <c r="CH44" s="1049" t="str">
        <f>IF(CH41+CH42+CH43=0,"",CH41+CH42+CH43)</f>
        <v/>
      </c>
      <c r="CI44" s="1050">
        <f>SUM(CI41:CI43)</f>
        <v>0</v>
      </c>
      <c r="CJ44" s="1048">
        <f>SUM(CJ41:CJ43)</f>
        <v>0</v>
      </c>
      <c r="CK44" s="1049" t="str">
        <f>IF(CK41+CK42+CK43=0,"",CK41+CK42+CK43)</f>
        <v/>
      </c>
      <c r="CL44" s="1050">
        <f>SUM(CL41:CL43)</f>
        <v>0</v>
      </c>
      <c r="CM44" s="1048">
        <f>SUM(CM41:CM43)</f>
        <v>0</v>
      </c>
      <c r="CN44" s="1049" t="str">
        <f>IF(CN41+CN42+CN43=0,"",CN41+CN42+CN43)</f>
        <v/>
      </c>
      <c r="CO44" s="1030">
        <f t="shared" si="0"/>
        <v>0</v>
      </c>
      <c r="CP44" s="1031">
        <f>MIN($DP$13:$DP$42)</f>
        <v>0</v>
      </c>
      <c r="CQ44" s="1053">
        <f>SUM(CQ41:CQ43)</f>
        <v>0</v>
      </c>
      <c r="CR44" s="1573"/>
      <c r="CS44" s="1574"/>
    </row>
    <row r="45" spans="1:120" x14ac:dyDescent="0.25">
      <c r="A45" s="1043">
        <f>A41+1</f>
        <v>43474</v>
      </c>
      <c r="B45" s="1044" t="s">
        <v>167</v>
      </c>
      <c r="C45" s="827"/>
      <c r="D45" s="827"/>
      <c r="E45" s="839"/>
      <c r="F45" s="828"/>
      <c r="G45" s="827"/>
      <c r="H45" s="842"/>
      <c r="I45" s="829"/>
      <c r="J45" s="827"/>
      <c r="K45" s="839"/>
      <c r="L45" s="828"/>
      <c r="M45" s="827"/>
      <c r="N45" s="842"/>
      <c r="O45" s="829"/>
      <c r="P45" s="827"/>
      <c r="Q45" s="839"/>
      <c r="R45" s="828"/>
      <c r="S45" s="827"/>
      <c r="T45" s="842"/>
      <c r="U45" s="829"/>
      <c r="V45" s="827"/>
      <c r="W45" s="839"/>
      <c r="X45" s="828"/>
      <c r="Y45" s="827"/>
      <c r="Z45" s="842"/>
      <c r="AA45" s="829"/>
      <c r="AB45" s="827"/>
      <c r="AC45" s="839"/>
      <c r="AD45" s="828"/>
      <c r="AE45" s="827"/>
      <c r="AF45" s="839"/>
      <c r="AG45" s="828"/>
      <c r="AH45" s="827"/>
      <c r="AI45" s="839"/>
      <c r="AJ45" s="828"/>
      <c r="AK45" s="827"/>
      <c r="AL45" s="839"/>
      <c r="AM45" s="828"/>
      <c r="AN45" s="827"/>
      <c r="AO45" s="839"/>
      <c r="AP45" s="828"/>
      <c r="AQ45" s="827"/>
      <c r="AR45" s="839"/>
      <c r="AS45" s="828"/>
      <c r="AT45" s="827"/>
      <c r="AU45" s="839"/>
      <c r="AV45" s="828"/>
      <c r="AW45" s="827"/>
      <c r="AX45" s="839"/>
      <c r="AY45" s="828"/>
      <c r="AZ45" s="827"/>
      <c r="BA45" s="839"/>
      <c r="BB45" s="828"/>
      <c r="BC45" s="827"/>
      <c r="BD45" s="839"/>
      <c r="BE45" s="828"/>
      <c r="BF45" s="827"/>
      <c r="BG45" s="839"/>
      <c r="BH45" s="828"/>
      <c r="BI45" s="827"/>
      <c r="BJ45" s="839"/>
      <c r="BK45" s="828"/>
      <c r="BL45" s="827"/>
      <c r="BM45" s="839"/>
      <c r="BN45" s="828"/>
      <c r="BO45" s="827"/>
      <c r="BP45" s="839"/>
      <c r="BQ45" s="828"/>
      <c r="BR45" s="827"/>
      <c r="BS45" s="839"/>
      <c r="BT45" s="828"/>
      <c r="BU45" s="827"/>
      <c r="BV45" s="839"/>
      <c r="BW45" s="828"/>
      <c r="BX45" s="827"/>
      <c r="BY45" s="839"/>
      <c r="BZ45" s="828"/>
      <c r="CA45" s="827"/>
      <c r="CB45" s="839"/>
      <c r="CC45" s="828"/>
      <c r="CD45" s="827"/>
      <c r="CE45" s="839"/>
      <c r="CF45" s="828"/>
      <c r="CG45" s="827"/>
      <c r="CH45" s="839"/>
      <c r="CI45" s="828"/>
      <c r="CJ45" s="827"/>
      <c r="CK45" s="839"/>
      <c r="CL45" s="828"/>
      <c r="CM45" s="827"/>
      <c r="CN45" s="839"/>
      <c r="CO45" s="1032">
        <f t="shared" si="0"/>
        <v>0</v>
      </c>
      <c r="CP45" s="1027">
        <f>CP48/3</f>
        <v>0</v>
      </c>
      <c r="CQ45" s="1022"/>
      <c r="CR45" s="1569"/>
      <c r="CS45" s="1570"/>
    </row>
    <row r="46" spans="1:120" x14ac:dyDescent="0.25">
      <c r="A46" s="1045"/>
      <c r="B46" s="1039" t="s">
        <v>168</v>
      </c>
      <c r="C46" s="830"/>
      <c r="D46" s="830"/>
      <c r="E46" s="840"/>
      <c r="F46" s="831"/>
      <c r="G46" s="830"/>
      <c r="H46" s="843"/>
      <c r="I46" s="810"/>
      <c r="J46" s="830"/>
      <c r="K46" s="840"/>
      <c r="L46" s="831"/>
      <c r="M46" s="830"/>
      <c r="N46" s="843"/>
      <c r="O46" s="810"/>
      <c r="P46" s="830"/>
      <c r="Q46" s="840"/>
      <c r="R46" s="831"/>
      <c r="S46" s="830"/>
      <c r="T46" s="843"/>
      <c r="U46" s="810"/>
      <c r="V46" s="830"/>
      <c r="W46" s="840"/>
      <c r="X46" s="831"/>
      <c r="Y46" s="830"/>
      <c r="Z46" s="843"/>
      <c r="AA46" s="810"/>
      <c r="AB46" s="830"/>
      <c r="AC46" s="840"/>
      <c r="AD46" s="831"/>
      <c r="AE46" s="830"/>
      <c r="AF46" s="840"/>
      <c r="AG46" s="831"/>
      <c r="AH46" s="830"/>
      <c r="AI46" s="840"/>
      <c r="AJ46" s="831"/>
      <c r="AK46" s="830"/>
      <c r="AL46" s="840"/>
      <c r="AM46" s="831"/>
      <c r="AN46" s="830"/>
      <c r="AO46" s="840"/>
      <c r="AP46" s="831"/>
      <c r="AQ46" s="830"/>
      <c r="AR46" s="840"/>
      <c r="AS46" s="831"/>
      <c r="AT46" s="830"/>
      <c r="AU46" s="840"/>
      <c r="AV46" s="831"/>
      <c r="AW46" s="830"/>
      <c r="AX46" s="840"/>
      <c r="AY46" s="831"/>
      <c r="AZ46" s="830"/>
      <c r="BA46" s="840"/>
      <c r="BB46" s="831"/>
      <c r="BC46" s="830"/>
      <c r="BD46" s="840"/>
      <c r="BE46" s="831"/>
      <c r="BF46" s="830"/>
      <c r="BG46" s="840"/>
      <c r="BH46" s="831"/>
      <c r="BI46" s="830"/>
      <c r="BJ46" s="840"/>
      <c r="BK46" s="831"/>
      <c r="BL46" s="830"/>
      <c r="BM46" s="840"/>
      <c r="BN46" s="831"/>
      <c r="BO46" s="830"/>
      <c r="BP46" s="840"/>
      <c r="BQ46" s="831"/>
      <c r="BR46" s="830"/>
      <c r="BS46" s="840"/>
      <c r="BT46" s="831"/>
      <c r="BU46" s="830"/>
      <c r="BV46" s="840"/>
      <c r="BW46" s="831"/>
      <c r="BX46" s="830"/>
      <c r="BY46" s="840"/>
      <c r="BZ46" s="831"/>
      <c r="CA46" s="830"/>
      <c r="CB46" s="840"/>
      <c r="CC46" s="831"/>
      <c r="CD46" s="830"/>
      <c r="CE46" s="840"/>
      <c r="CF46" s="831"/>
      <c r="CG46" s="830"/>
      <c r="CH46" s="840"/>
      <c r="CI46" s="831"/>
      <c r="CJ46" s="830"/>
      <c r="CK46" s="840"/>
      <c r="CL46" s="831"/>
      <c r="CM46" s="830"/>
      <c r="CN46" s="840"/>
      <c r="CO46" s="1028">
        <f t="shared" si="0"/>
        <v>0</v>
      </c>
      <c r="CP46" s="1029">
        <f>CP48/3</f>
        <v>0</v>
      </c>
      <c r="CQ46" s="1023"/>
      <c r="CR46" s="1571"/>
      <c r="CS46" s="1572"/>
    </row>
    <row r="47" spans="1:120" x14ac:dyDescent="0.25">
      <c r="A47" s="1045"/>
      <c r="B47" s="1039" t="s">
        <v>169</v>
      </c>
      <c r="C47" s="830"/>
      <c r="D47" s="830"/>
      <c r="E47" s="841"/>
      <c r="F47" s="831"/>
      <c r="G47" s="830"/>
      <c r="H47" s="844"/>
      <c r="I47" s="810"/>
      <c r="J47" s="830"/>
      <c r="K47" s="841"/>
      <c r="L47" s="831"/>
      <c r="M47" s="830"/>
      <c r="N47" s="844"/>
      <c r="O47" s="810"/>
      <c r="P47" s="830"/>
      <c r="Q47" s="841"/>
      <c r="R47" s="831"/>
      <c r="S47" s="830"/>
      <c r="T47" s="844"/>
      <c r="U47" s="810"/>
      <c r="V47" s="830"/>
      <c r="W47" s="841"/>
      <c r="X47" s="831"/>
      <c r="Y47" s="830"/>
      <c r="Z47" s="844"/>
      <c r="AA47" s="810"/>
      <c r="AB47" s="830"/>
      <c r="AC47" s="841"/>
      <c r="AD47" s="831"/>
      <c r="AE47" s="830"/>
      <c r="AF47" s="841"/>
      <c r="AG47" s="831"/>
      <c r="AH47" s="830"/>
      <c r="AI47" s="841"/>
      <c r="AJ47" s="831"/>
      <c r="AK47" s="830"/>
      <c r="AL47" s="841"/>
      <c r="AM47" s="831"/>
      <c r="AN47" s="830"/>
      <c r="AO47" s="841"/>
      <c r="AP47" s="831"/>
      <c r="AQ47" s="830"/>
      <c r="AR47" s="841"/>
      <c r="AS47" s="831"/>
      <c r="AT47" s="830"/>
      <c r="AU47" s="841"/>
      <c r="AV47" s="831"/>
      <c r="AW47" s="830"/>
      <c r="AX47" s="841"/>
      <c r="AY47" s="831"/>
      <c r="AZ47" s="830"/>
      <c r="BA47" s="841"/>
      <c r="BB47" s="831"/>
      <c r="BC47" s="830"/>
      <c r="BD47" s="841"/>
      <c r="BE47" s="831"/>
      <c r="BF47" s="830"/>
      <c r="BG47" s="841"/>
      <c r="BH47" s="831"/>
      <c r="BI47" s="830"/>
      <c r="BJ47" s="841"/>
      <c r="BK47" s="831"/>
      <c r="BL47" s="830"/>
      <c r="BM47" s="841"/>
      <c r="BN47" s="831"/>
      <c r="BO47" s="830"/>
      <c r="BP47" s="841"/>
      <c r="BQ47" s="831"/>
      <c r="BR47" s="830"/>
      <c r="BS47" s="841"/>
      <c r="BT47" s="831"/>
      <c r="BU47" s="830"/>
      <c r="BV47" s="841"/>
      <c r="BW47" s="831"/>
      <c r="BX47" s="830"/>
      <c r="BY47" s="841"/>
      <c r="BZ47" s="831"/>
      <c r="CA47" s="830"/>
      <c r="CB47" s="841"/>
      <c r="CC47" s="831"/>
      <c r="CD47" s="830"/>
      <c r="CE47" s="841"/>
      <c r="CF47" s="831"/>
      <c r="CG47" s="830"/>
      <c r="CH47" s="841"/>
      <c r="CI47" s="831"/>
      <c r="CJ47" s="830"/>
      <c r="CK47" s="841"/>
      <c r="CL47" s="831"/>
      <c r="CM47" s="830"/>
      <c r="CN47" s="841"/>
      <c r="CO47" s="1028">
        <f t="shared" si="0"/>
        <v>0</v>
      </c>
      <c r="CP47" s="1029">
        <f>CP48/3</f>
        <v>0</v>
      </c>
      <c r="CQ47" s="1024"/>
      <c r="CR47" s="1571"/>
      <c r="CS47" s="1572"/>
    </row>
    <row r="48" spans="1:120" ht="15.75" thickBot="1" x14ac:dyDescent="0.3">
      <c r="A48" s="1041"/>
      <c r="B48" s="1042" t="s">
        <v>170</v>
      </c>
      <c r="C48" s="1048">
        <f>SUM(C45:C47)</f>
        <v>0</v>
      </c>
      <c r="D48" s="1048">
        <f>SUM(D45:D47)</f>
        <v>0</v>
      </c>
      <c r="E48" s="1049" t="str">
        <f>IF(E45+E46+E47=0,"",E45+E46+E47)</f>
        <v/>
      </c>
      <c r="F48" s="1050">
        <f>SUM(F45:F47)</f>
        <v>0</v>
      </c>
      <c r="G48" s="1048">
        <f>SUM(G45:G47)</f>
        <v>0</v>
      </c>
      <c r="H48" s="1051" t="str">
        <f>IF(H45+H46+H47=0,"",H45+H46+H47)</f>
        <v/>
      </c>
      <c r="I48" s="1052">
        <f>SUM(I45:I47)</f>
        <v>0</v>
      </c>
      <c r="J48" s="1048">
        <f>SUM(J45:J47)</f>
        <v>0</v>
      </c>
      <c r="K48" s="1049" t="str">
        <f>IF(K45+K46+K47=0,"",K45+K46+K47)</f>
        <v/>
      </c>
      <c r="L48" s="1050">
        <f>SUM(L45:L47)</f>
        <v>0</v>
      </c>
      <c r="M48" s="1048">
        <f>SUM(M45:M47)</f>
        <v>0</v>
      </c>
      <c r="N48" s="1051" t="str">
        <f>IF(N45+N46+N47=0,"",N45+N46+N47)</f>
        <v/>
      </c>
      <c r="O48" s="1052">
        <f>SUM(O45:O47)</f>
        <v>0</v>
      </c>
      <c r="P48" s="1048">
        <f>SUM(P45:P47)</f>
        <v>0</v>
      </c>
      <c r="Q48" s="1049" t="str">
        <f>IF(Q45+Q46+Q47=0,"",Q45+Q46+Q47)</f>
        <v/>
      </c>
      <c r="R48" s="1050">
        <f>SUM(R45:R47)</f>
        <v>0</v>
      </c>
      <c r="S48" s="1048">
        <f>SUM(S45:S47)</f>
        <v>0</v>
      </c>
      <c r="T48" s="1051" t="str">
        <f>IF(T45+T46+T47=0,"",T45+T46+T47)</f>
        <v/>
      </c>
      <c r="U48" s="1052">
        <f>SUM(U45:U47)</f>
        <v>0</v>
      </c>
      <c r="V48" s="1048">
        <f>SUM(V45:V47)</f>
        <v>0</v>
      </c>
      <c r="W48" s="1049" t="str">
        <f>IF(W45+W46+W47=0,"",W45+W46+W47)</f>
        <v/>
      </c>
      <c r="X48" s="1050">
        <f>SUM(X45:X47)</f>
        <v>0</v>
      </c>
      <c r="Y48" s="1048">
        <f>SUM(Y45:Y47)</f>
        <v>0</v>
      </c>
      <c r="Z48" s="1051" t="str">
        <f>IF(Z45+Z46+Z47=0,"",Z45+Z46+Z47)</f>
        <v/>
      </c>
      <c r="AA48" s="1052">
        <f>SUM(AA45:AA47)</f>
        <v>0</v>
      </c>
      <c r="AB48" s="1048">
        <f>SUM(AB45:AB47)</f>
        <v>0</v>
      </c>
      <c r="AC48" s="1049" t="str">
        <f>IF(AC45+AC46+AC47=0,"",AC45+AC46+AC47)</f>
        <v/>
      </c>
      <c r="AD48" s="1050">
        <f>SUM(AD45:AD47)</f>
        <v>0</v>
      </c>
      <c r="AE48" s="1048">
        <f>SUM(AE45:AE47)</f>
        <v>0</v>
      </c>
      <c r="AF48" s="1049" t="str">
        <f>IF(AF45+AF46+AF47=0,"",AF45+AF46+AF47)</f>
        <v/>
      </c>
      <c r="AG48" s="1050">
        <f>SUM(AG45:AG47)</f>
        <v>0</v>
      </c>
      <c r="AH48" s="1048">
        <f>SUM(AH45:AH47)</f>
        <v>0</v>
      </c>
      <c r="AI48" s="1049" t="str">
        <f>IF(AI45+AI46+AI47=0,"",AI45+AI46+AI47)</f>
        <v/>
      </c>
      <c r="AJ48" s="1050">
        <f>SUM(AJ45:AJ47)</f>
        <v>0</v>
      </c>
      <c r="AK48" s="1048">
        <f>SUM(AK45:AK47)</f>
        <v>0</v>
      </c>
      <c r="AL48" s="1049" t="str">
        <f>IF(AL45+AL46+AL47=0,"",AL45+AL46+AL47)</f>
        <v/>
      </c>
      <c r="AM48" s="1050">
        <f>SUM(AM45:AM47)</f>
        <v>0</v>
      </c>
      <c r="AN48" s="1048">
        <f>SUM(AN45:AN47)</f>
        <v>0</v>
      </c>
      <c r="AO48" s="1049" t="str">
        <f>IF(AO45+AO46+AO47=0,"",AO45+AO46+AO47)</f>
        <v/>
      </c>
      <c r="AP48" s="1050">
        <f>SUM(AP45:AP47)</f>
        <v>0</v>
      </c>
      <c r="AQ48" s="1048">
        <f>SUM(AQ45:AQ47)</f>
        <v>0</v>
      </c>
      <c r="AR48" s="1049" t="str">
        <f>IF(AR45+AR46+AR47=0,"",AR45+AR46+AR47)</f>
        <v/>
      </c>
      <c r="AS48" s="1050">
        <f>SUM(AS45:AS47)</f>
        <v>0</v>
      </c>
      <c r="AT48" s="1048">
        <f>SUM(AT45:AT47)</f>
        <v>0</v>
      </c>
      <c r="AU48" s="1049" t="str">
        <f>IF(AU45+AU46+AU47=0,"",AU45+AU46+AU47)</f>
        <v/>
      </c>
      <c r="AV48" s="1050">
        <f>SUM(AV45:AV47)</f>
        <v>0</v>
      </c>
      <c r="AW48" s="1048">
        <f>SUM(AW45:AW47)</f>
        <v>0</v>
      </c>
      <c r="AX48" s="1049" t="str">
        <f>IF(AX45+AX46+AX47=0,"",AX45+AX46+AX47)</f>
        <v/>
      </c>
      <c r="AY48" s="1050">
        <f>SUM(AY45:AY47)</f>
        <v>0</v>
      </c>
      <c r="AZ48" s="1048">
        <f>SUM(AZ45:AZ47)</f>
        <v>0</v>
      </c>
      <c r="BA48" s="1049" t="str">
        <f>IF(BA45+BA46+BA47=0,"",BA45+BA46+BA47)</f>
        <v/>
      </c>
      <c r="BB48" s="1050">
        <f>SUM(BB45:BB47)</f>
        <v>0</v>
      </c>
      <c r="BC48" s="1048">
        <f>SUM(BC45:BC47)</f>
        <v>0</v>
      </c>
      <c r="BD48" s="1049" t="str">
        <f>IF(BD45+BD46+BD47=0,"",BD45+BD46+BD47)</f>
        <v/>
      </c>
      <c r="BE48" s="1050">
        <f>SUM(BE45:BE47)</f>
        <v>0</v>
      </c>
      <c r="BF48" s="1048">
        <f>SUM(BF45:BF47)</f>
        <v>0</v>
      </c>
      <c r="BG48" s="1049" t="str">
        <f>IF(BG45+BG46+BG47=0,"",BG45+BG46+BG47)</f>
        <v/>
      </c>
      <c r="BH48" s="1050">
        <f>SUM(BH45:BH47)</f>
        <v>0</v>
      </c>
      <c r="BI48" s="1048">
        <f>SUM(BI45:BI47)</f>
        <v>0</v>
      </c>
      <c r="BJ48" s="1049" t="str">
        <f>IF(BJ45+BJ46+BJ47=0,"",BJ45+BJ46+BJ47)</f>
        <v/>
      </c>
      <c r="BK48" s="1050">
        <f>SUM(BK45:BK47)</f>
        <v>0</v>
      </c>
      <c r="BL48" s="1048">
        <f>SUM(BL45:BL47)</f>
        <v>0</v>
      </c>
      <c r="BM48" s="1049" t="str">
        <f>IF(BM45+BM46+BM47=0,"",BM45+BM46+BM47)</f>
        <v/>
      </c>
      <c r="BN48" s="1050">
        <f>SUM(BN45:BN47)</f>
        <v>0</v>
      </c>
      <c r="BO48" s="1048">
        <f>SUM(BO45:BO47)</f>
        <v>0</v>
      </c>
      <c r="BP48" s="1049" t="str">
        <f>IF(BP45+BP46+BP47=0,"",BP45+BP46+BP47)</f>
        <v/>
      </c>
      <c r="BQ48" s="1050">
        <f>SUM(BQ45:BQ47)</f>
        <v>0</v>
      </c>
      <c r="BR48" s="1048">
        <f>SUM(BR45:BR47)</f>
        <v>0</v>
      </c>
      <c r="BS48" s="1049" t="str">
        <f>IF(BS45+BS46+BS47=0,"",BS45+BS46+BS47)</f>
        <v/>
      </c>
      <c r="BT48" s="1050">
        <f>SUM(BT45:BT47)</f>
        <v>0</v>
      </c>
      <c r="BU48" s="1048">
        <f>SUM(BU45:BU47)</f>
        <v>0</v>
      </c>
      <c r="BV48" s="1049" t="str">
        <f>IF(BV45+BV46+BV47=0,"",BV45+BV46+BV47)</f>
        <v/>
      </c>
      <c r="BW48" s="1050">
        <f>SUM(BW45:BW47)</f>
        <v>0</v>
      </c>
      <c r="BX48" s="1048">
        <f>SUM(BX45:BX47)</f>
        <v>0</v>
      </c>
      <c r="BY48" s="1049" t="str">
        <f>IF(BY45+BY46+BY47=0,"",BY45+BY46+BY47)</f>
        <v/>
      </c>
      <c r="BZ48" s="1050">
        <f>SUM(BZ45:BZ47)</f>
        <v>0</v>
      </c>
      <c r="CA48" s="1048">
        <f>SUM(CA45:CA47)</f>
        <v>0</v>
      </c>
      <c r="CB48" s="1049" t="str">
        <f>IF(CB45+CB46+CB47=0,"",CB45+CB46+CB47)</f>
        <v/>
      </c>
      <c r="CC48" s="1050">
        <f>SUM(CC45:CC47)</f>
        <v>0</v>
      </c>
      <c r="CD48" s="1048">
        <f>SUM(CD45:CD47)</f>
        <v>0</v>
      </c>
      <c r="CE48" s="1049" t="str">
        <f>IF(CE45+CE46+CE47=0,"",CE45+CE46+CE47)</f>
        <v/>
      </c>
      <c r="CF48" s="1050">
        <f>SUM(CF45:CF47)</f>
        <v>0</v>
      </c>
      <c r="CG48" s="1048">
        <f>SUM(CG45:CG47)</f>
        <v>0</v>
      </c>
      <c r="CH48" s="1049" t="str">
        <f>IF(CH45+CH46+CH47=0,"",CH45+CH46+CH47)</f>
        <v/>
      </c>
      <c r="CI48" s="1050">
        <f>SUM(CI45:CI47)</f>
        <v>0</v>
      </c>
      <c r="CJ48" s="1048">
        <f>SUM(CJ45:CJ47)</f>
        <v>0</v>
      </c>
      <c r="CK48" s="1049" t="str">
        <f>IF(CK45+CK46+CK47=0,"",CK45+CK46+CK47)</f>
        <v/>
      </c>
      <c r="CL48" s="1050">
        <f>SUM(CL45:CL47)</f>
        <v>0</v>
      </c>
      <c r="CM48" s="1048">
        <f>SUM(CM45:CM47)</f>
        <v>0</v>
      </c>
      <c r="CN48" s="1049" t="str">
        <f>IF(CN45+CN46+CN47=0,"",CN45+CN46+CN47)</f>
        <v/>
      </c>
      <c r="CO48" s="1030">
        <f t="shared" si="0"/>
        <v>0</v>
      </c>
      <c r="CP48" s="1031">
        <f>MIN($DP$13:$DP$42)</f>
        <v>0</v>
      </c>
      <c r="CQ48" s="1053">
        <f>SUM(CQ45:CQ47)</f>
        <v>0</v>
      </c>
      <c r="CR48" s="1573"/>
      <c r="CS48" s="1574"/>
    </row>
    <row r="49" spans="1:97" x14ac:dyDescent="0.25">
      <c r="A49" s="1045">
        <f>A45+1</f>
        <v>43475</v>
      </c>
      <c r="B49" s="1044" t="s">
        <v>167</v>
      </c>
      <c r="C49" s="827"/>
      <c r="D49" s="827"/>
      <c r="E49" s="839"/>
      <c r="F49" s="828"/>
      <c r="G49" s="827"/>
      <c r="H49" s="842"/>
      <c r="I49" s="829"/>
      <c r="J49" s="827"/>
      <c r="K49" s="839"/>
      <c r="L49" s="828"/>
      <c r="M49" s="827"/>
      <c r="N49" s="842"/>
      <c r="O49" s="829"/>
      <c r="P49" s="827"/>
      <c r="Q49" s="839"/>
      <c r="R49" s="828"/>
      <c r="S49" s="827"/>
      <c r="T49" s="842"/>
      <c r="U49" s="829"/>
      <c r="V49" s="827"/>
      <c r="W49" s="839"/>
      <c r="X49" s="828"/>
      <c r="Y49" s="827"/>
      <c r="Z49" s="842"/>
      <c r="AA49" s="829"/>
      <c r="AB49" s="827"/>
      <c r="AC49" s="839"/>
      <c r="AD49" s="828"/>
      <c r="AE49" s="827"/>
      <c r="AF49" s="839"/>
      <c r="AG49" s="828"/>
      <c r="AH49" s="827"/>
      <c r="AI49" s="839"/>
      <c r="AJ49" s="828"/>
      <c r="AK49" s="827"/>
      <c r="AL49" s="839"/>
      <c r="AM49" s="828"/>
      <c r="AN49" s="827"/>
      <c r="AO49" s="839"/>
      <c r="AP49" s="828"/>
      <c r="AQ49" s="827"/>
      <c r="AR49" s="839"/>
      <c r="AS49" s="828"/>
      <c r="AT49" s="827"/>
      <c r="AU49" s="839"/>
      <c r="AV49" s="828"/>
      <c r="AW49" s="827"/>
      <c r="AX49" s="839"/>
      <c r="AY49" s="828"/>
      <c r="AZ49" s="827"/>
      <c r="BA49" s="839"/>
      <c r="BB49" s="828"/>
      <c r="BC49" s="827"/>
      <c r="BD49" s="839"/>
      <c r="BE49" s="828"/>
      <c r="BF49" s="827"/>
      <c r="BG49" s="839"/>
      <c r="BH49" s="828"/>
      <c r="BI49" s="827"/>
      <c r="BJ49" s="839"/>
      <c r="BK49" s="828"/>
      <c r="BL49" s="827"/>
      <c r="BM49" s="839"/>
      <c r="BN49" s="828"/>
      <c r="BO49" s="827"/>
      <c r="BP49" s="839"/>
      <c r="BQ49" s="828"/>
      <c r="BR49" s="827"/>
      <c r="BS49" s="839"/>
      <c r="BT49" s="828"/>
      <c r="BU49" s="827"/>
      <c r="BV49" s="839"/>
      <c r="BW49" s="828"/>
      <c r="BX49" s="827"/>
      <c r="BY49" s="839"/>
      <c r="BZ49" s="828"/>
      <c r="CA49" s="827"/>
      <c r="CB49" s="839"/>
      <c r="CC49" s="828"/>
      <c r="CD49" s="827"/>
      <c r="CE49" s="839"/>
      <c r="CF49" s="828"/>
      <c r="CG49" s="827"/>
      <c r="CH49" s="839"/>
      <c r="CI49" s="828"/>
      <c r="CJ49" s="827"/>
      <c r="CK49" s="839"/>
      <c r="CL49" s="828"/>
      <c r="CM49" s="827"/>
      <c r="CN49" s="839"/>
      <c r="CO49" s="1032">
        <f t="shared" si="0"/>
        <v>0</v>
      </c>
      <c r="CP49" s="1027">
        <f>CP52/3</f>
        <v>0</v>
      </c>
      <c r="CQ49" s="1022"/>
      <c r="CR49" s="1569"/>
      <c r="CS49" s="1570"/>
    </row>
    <row r="50" spans="1:97" x14ac:dyDescent="0.25">
      <c r="A50" s="1045"/>
      <c r="B50" s="1039" t="s">
        <v>168</v>
      </c>
      <c r="C50" s="830"/>
      <c r="D50" s="830"/>
      <c r="E50" s="840"/>
      <c r="F50" s="831"/>
      <c r="G50" s="830"/>
      <c r="H50" s="843"/>
      <c r="I50" s="810"/>
      <c r="J50" s="830"/>
      <c r="K50" s="840"/>
      <c r="L50" s="831"/>
      <c r="M50" s="830"/>
      <c r="N50" s="843"/>
      <c r="O50" s="810"/>
      <c r="P50" s="830"/>
      <c r="Q50" s="840"/>
      <c r="R50" s="831"/>
      <c r="S50" s="830"/>
      <c r="T50" s="843"/>
      <c r="U50" s="810"/>
      <c r="V50" s="830"/>
      <c r="W50" s="840"/>
      <c r="X50" s="831"/>
      <c r="Y50" s="830"/>
      <c r="Z50" s="843"/>
      <c r="AA50" s="810"/>
      <c r="AB50" s="830"/>
      <c r="AC50" s="840"/>
      <c r="AD50" s="831"/>
      <c r="AE50" s="830"/>
      <c r="AF50" s="840"/>
      <c r="AG50" s="831"/>
      <c r="AH50" s="830"/>
      <c r="AI50" s="840"/>
      <c r="AJ50" s="831"/>
      <c r="AK50" s="830"/>
      <c r="AL50" s="840"/>
      <c r="AM50" s="831"/>
      <c r="AN50" s="830"/>
      <c r="AO50" s="840"/>
      <c r="AP50" s="831"/>
      <c r="AQ50" s="830"/>
      <c r="AR50" s="840"/>
      <c r="AS50" s="831"/>
      <c r="AT50" s="830"/>
      <c r="AU50" s="840"/>
      <c r="AV50" s="831"/>
      <c r="AW50" s="830"/>
      <c r="AX50" s="840"/>
      <c r="AY50" s="831"/>
      <c r="AZ50" s="830"/>
      <c r="BA50" s="840"/>
      <c r="BB50" s="831"/>
      <c r="BC50" s="830"/>
      <c r="BD50" s="840"/>
      <c r="BE50" s="831"/>
      <c r="BF50" s="830"/>
      <c r="BG50" s="840"/>
      <c r="BH50" s="831"/>
      <c r="BI50" s="830"/>
      <c r="BJ50" s="840"/>
      <c r="BK50" s="831"/>
      <c r="BL50" s="830"/>
      <c r="BM50" s="840"/>
      <c r="BN50" s="831"/>
      <c r="BO50" s="830"/>
      <c r="BP50" s="840"/>
      <c r="BQ50" s="831"/>
      <c r="BR50" s="830"/>
      <c r="BS50" s="840"/>
      <c r="BT50" s="831"/>
      <c r="BU50" s="830"/>
      <c r="BV50" s="840"/>
      <c r="BW50" s="831"/>
      <c r="BX50" s="830"/>
      <c r="BY50" s="840"/>
      <c r="BZ50" s="831"/>
      <c r="CA50" s="830"/>
      <c r="CB50" s="840"/>
      <c r="CC50" s="831"/>
      <c r="CD50" s="830"/>
      <c r="CE50" s="840"/>
      <c r="CF50" s="831"/>
      <c r="CG50" s="830"/>
      <c r="CH50" s="840"/>
      <c r="CI50" s="831"/>
      <c r="CJ50" s="830"/>
      <c r="CK50" s="840"/>
      <c r="CL50" s="831"/>
      <c r="CM50" s="830"/>
      <c r="CN50" s="840"/>
      <c r="CO50" s="1028">
        <f t="shared" si="0"/>
        <v>0</v>
      </c>
      <c r="CP50" s="1029">
        <f>CP52/3</f>
        <v>0</v>
      </c>
      <c r="CQ50" s="1023"/>
      <c r="CR50" s="1571"/>
      <c r="CS50" s="1572"/>
    </row>
    <row r="51" spans="1:97" x14ac:dyDescent="0.25">
      <c r="A51" s="1045"/>
      <c r="B51" s="1039" t="s">
        <v>169</v>
      </c>
      <c r="C51" s="830"/>
      <c r="D51" s="830"/>
      <c r="E51" s="841"/>
      <c r="F51" s="831"/>
      <c r="G51" s="830"/>
      <c r="H51" s="844"/>
      <c r="I51" s="810"/>
      <c r="J51" s="830"/>
      <c r="K51" s="841"/>
      <c r="L51" s="831"/>
      <c r="M51" s="830"/>
      <c r="N51" s="844"/>
      <c r="O51" s="810"/>
      <c r="P51" s="830"/>
      <c r="Q51" s="841"/>
      <c r="R51" s="831"/>
      <c r="S51" s="830"/>
      <c r="T51" s="844"/>
      <c r="U51" s="810"/>
      <c r="V51" s="830"/>
      <c r="W51" s="841"/>
      <c r="X51" s="831"/>
      <c r="Y51" s="830"/>
      <c r="Z51" s="844"/>
      <c r="AA51" s="810"/>
      <c r="AB51" s="830"/>
      <c r="AC51" s="841"/>
      <c r="AD51" s="831"/>
      <c r="AE51" s="830"/>
      <c r="AF51" s="841"/>
      <c r="AG51" s="831"/>
      <c r="AH51" s="830"/>
      <c r="AI51" s="841"/>
      <c r="AJ51" s="831"/>
      <c r="AK51" s="830"/>
      <c r="AL51" s="841"/>
      <c r="AM51" s="831"/>
      <c r="AN51" s="830"/>
      <c r="AO51" s="841"/>
      <c r="AP51" s="831"/>
      <c r="AQ51" s="830"/>
      <c r="AR51" s="841"/>
      <c r="AS51" s="831"/>
      <c r="AT51" s="830"/>
      <c r="AU51" s="841"/>
      <c r="AV51" s="831"/>
      <c r="AW51" s="830"/>
      <c r="AX51" s="841"/>
      <c r="AY51" s="831"/>
      <c r="AZ51" s="830"/>
      <c r="BA51" s="841"/>
      <c r="BB51" s="831"/>
      <c r="BC51" s="830"/>
      <c r="BD51" s="841"/>
      <c r="BE51" s="831"/>
      <c r="BF51" s="830"/>
      <c r="BG51" s="841"/>
      <c r="BH51" s="831"/>
      <c r="BI51" s="830"/>
      <c r="BJ51" s="841"/>
      <c r="BK51" s="831"/>
      <c r="BL51" s="830"/>
      <c r="BM51" s="841"/>
      <c r="BN51" s="831"/>
      <c r="BO51" s="830"/>
      <c r="BP51" s="841"/>
      <c r="BQ51" s="831"/>
      <c r="BR51" s="830"/>
      <c r="BS51" s="841"/>
      <c r="BT51" s="831"/>
      <c r="BU51" s="830"/>
      <c r="BV51" s="841"/>
      <c r="BW51" s="831"/>
      <c r="BX51" s="830"/>
      <c r="BY51" s="841"/>
      <c r="BZ51" s="831"/>
      <c r="CA51" s="830"/>
      <c r="CB51" s="841"/>
      <c r="CC51" s="831"/>
      <c r="CD51" s="830"/>
      <c r="CE51" s="841"/>
      <c r="CF51" s="831"/>
      <c r="CG51" s="830"/>
      <c r="CH51" s="841"/>
      <c r="CI51" s="831"/>
      <c r="CJ51" s="830"/>
      <c r="CK51" s="841"/>
      <c r="CL51" s="831"/>
      <c r="CM51" s="830"/>
      <c r="CN51" s="841"/>
      <c r="CO51" s="1028">
        <f t="shared" si="0"/>
        <v>0</v>
      </c>
      <c r="CP51" s="1029">
        <f>CP52/3</f>
        <v>0</v>
      </c>
      <c r="CQ51" s="1024"/>
      <c r="CR51" s="1571"/>
      <c r="CS51" s="1572"/>
    </row>
    <row r="52" spans="1:97" ht="15.75" thickBot="1" x14ac:dyDescent="0.3">
      <c r="A52" s="1046"/>
      <c r="B52" s="1042" t="s">
        <v>170</v>
      </c>
      <c r="C52" s="1033">
        <f>SUM(C49:C51)</f>
        <v>0</v>
      </c>
      <c r="D52" s="1033">
        <f>SUM(D49:D51)</f>
        <v>0</v>
      </c>
      <c r="E52" s="832" t="str">
        <f>IF(E49+E50+E51=0,"",E49+E50+E51)</f>
        <v/>
      </c>
      <c r="F52" s="1034">
        <f>SUM(F49:F51)</f>
        <v>0</v>
      </c>
      <c r="G52" s="1033">
        <f>SUM(G49:G51)</f>
        <v>0</v>
      </c>
      <c r="H52" s="833" t="str">
        <f>IF(H49+H50+H51=0,"",H49+H50+H51)</f>
        <v/>
      </c>
      <c r="I52" s="1035">
        <f>SUM(I49:I51)</f>
        <v>0</v>
      </c>
      <c r="J52" s="1033">
        <f>SUM(J49:J51)</f>
        <v>0</v>
      </c>
      <c r="K52" s="832" t="str">
        <f>IF(K49+K50+K51=0,"",K49+K50+K51)</f>
        <v/>
      </c>
      <c r="L52" s="1034">
        <f>SUM(L49:L51)</f>
        <v>0</v>
      </c>
      <c r="M52" s="1033">
        <f>SUM(M49:M51)</f>
        <v>0</v>
      </c>
      <c r="N52" s="833" t="str">
        <f>IF(N49+N50+N51=0,"",N49+N50+N51)</f>
        <v/>
      </c>
      <c r="O52" s="1035">
        <f>SUM(O49:O51)</f>
        <v>0</v>
      </c>
      <c r="P52" s="1033">
        <f>SUM(P49:P51)</f>
        <v>0</v>
      </c>
      <c r="Q52" s="832" t="str">
        <f>IF(Q49+Q50+Q51=0,"",Q49+Q50+Q51)</f>
        <v/>
      </c>
      <c r="R52" s="1034">
        <f>SUM(R49:R51)</f>
        <v>0</v>
      </c>
      <c r="S52" s="1033">
        <f>SUM(S49:S51)</f>
        <v>0</v>
      </c>
      <c r="T52" s="833" t="str">
        <f>IF(T49+T50+T51=0,"",T49+T50+T51)</f>
        <v/>
      </c>
      <c r="U52" s="1035">
        <f>SUM(U49:U51)</f>
        <v>0</v>
      </c>
      <c r="V52" s="1033">
        <f>SUM(V49:V51)</f>
        <v>0</v>
      </c>
      <c r="W52" s="832" t="str">
        <f>IF(W49+W50+W51=0,"",W49+W50+W51)</f>
        <v/>
      </c>
      <c r="X52" s="1034">
        <f>SUM(X49:X51)</f>
        <v>0</v>
      </c>
      <c r="Y52" s="1033">
        <f>SUM(Y49:Y51)</f>
        <v>0</v>
      </c>
      <c r="Z52" s="833" t="str">
        <f>IF(Z49+Z50+Z51=0,"",Z49+Z50+Z51)</f>
        <v/>
      </c>
      <c r="AA52" s="1035">
        <f>SUM(AA49:AA51)</f>
        <v>0</v>
      </c>
      <c r="AB52" s="1033">
        <f>SUM(AB49:AB51)</f>
        <v>0</v>
      </c>
      <c r="AC52" s="832" t="str">
        <f>IF(AC49+AC50+AC51=0,"",AC49+AC50+AC51)</f>
        <v/>
      </c>
      <c r="AD52" s="1034">
        <f>SUM(AD49:AD51)</f>
        <v>0</v>
      </c>
      <c r="AE52" s="1033">
        <f>SUM(AE49:AE51)</f>
        <v>0</v>
      </c>
      <c r="AF52" s="832" t="str">
        <f>IF(AF49+AF50+AF51=0,"",AF49+AF50+AF51)</f>
        <v/>
      </c>
      <c r="AG52" s="1034">
        <f>SUM(AG49:AG51)</f>
        <v>0</v>
      </c>
      <c r="AH52" s="1033">
        <f>SUM(AH49:AH51)</f>
        <v>0</v>
      </c>
      <c r="AI52" s="832" t="str">
        <f>IF(AI49+AI50+AI51=0,"",AI49+AI50+AI51)</f>
        <v/>
      </c>
      <c r="AJ52" s="1034">
        <f>SUM(AJ49:AJ51)</f>
        <v>0</v>
      </c>
      <c r="AK52" s="1033">
        <f>SUM(AK49:AK51)</f>
        <v>0</v>
      </c>
      <c r="AL52" s="832" t="str">
        <f>IF(AL49+AL50+AL51=0,"",AL49+AL50+AL51)</f>
        <v/>
      </c>
      <c r="AM52" s="1034">
        <f>SUM(AM49:AM51)</f>
        <v>0</v>
      </c>
      <c r="AN52" s="1033">
        <f>SUM(AN49:AN51)</f>
        <v>0</v>
      </c>
      <c r="AO52" s="832" t="str">
        <f>IF(AO49+AO50+AO51=0,"",AO49+AO50+AO51)</f>
        <v/>
      </c>
      <c r="AP52" s="1034">
        <f>SUM(AP49:AP51)</f>
        <v>0</v>
      </c>
      <c r="AQ52" s="1033">
        <f>SUM(AQ49:AQ51)</f>
        <v>0</v>
      </c>
      <c r="AR52" s="832" t="str">
        <f>IF(AR49+AR50+AR51=0,"",AR49+AR50+AR51)</f>
        <v/>
      </c>
      <c r="AS52" s="1034">
        <f>SUM(AS49:AS51)</f>
        <v>0</v>
      </c>
      <c r="AT52" s="1033">
        <f>SUM(AT49:AT51)</f>
        <v>0</v>
      </c>
      <c r="AU52" s="832" t="str">
        <f>IF(AU49+AU50+AU51=0,"",AU49+AU50+AU51)</f>
        <v/>
      </c>
      <c r="AV52" s="1034">
        <f>SUM(AV49:AV51)</f>
        <v>0</v>
      </c>
      <c r="AW52" s="1033">
        <f>SUM(AW49:AW51)</f>
        <v>0</v>
      </c>
      <c r="AX52" s="832" t="str">
        <f>IF(AX49+AX50+AX51=0,"",AX49+AX50+AX51)</f>
        <v/>
      </c>
      <c r="AY52" s="1034">
        <f>SUM(AY49:AY51)</f>
        <v>0</v>
      </c>
      <c r="AZ52" s="1033">
        <f>SUM(AZ49:AZ51)</f>
        <v>0</v>
      </c>
      <c r="BA52" s="832" t="str">
        <f>IF(BA49+BA50+BA51=0,"",BA49+BA50+BA51)</f>
        <v/>
      </c>
      <c r="BB52" s="1034">
        <f>SUM(BB49:BB51)</f>
        <v>0</v>
      </c>
      <c r="BC52" s="1033">
        <f>SUM(BC49:BC51)</f>
        <v>0</v>
      </c>
      <c r="BD52" s="832" t="str">
        <f>IF(BD49+BD50+BD51=0,"",BD49+BD50+BD51)</f>
        <v/>
      </c>
      <c r="BE52" s="1034">
        <f>SUM(BE49:BE51)</f>
        <v>0</v>
      </c>
      <c r="BF52" s="1033">
        <f>SUM(BF49:BF51)</f>
        <v>0</v>
      </c>
      <c r="BG52" s="832" t="str">
        <f>IF(BG49+BG50+BG51=0,"",BG49+BG50+BG51)</f>
        <v/>
      </c>
      <c r="BH52" s="1034">
        <f>SUM(BH49:BH51)</f>
        <v>0</v>
      </c>
      <c r="BI52" s="1033">
        <f>SUM(BI49:BI51)</f>
        <v>0</v>
      </c>
      <c r="BJ52" s="832" t="str">
        <f>IF(BJ49+BJ50+BJ51=0,"",BJ49+BJ50+BJ51)</f>
        <v/>
      </c>
      <c r="BK52" s="1034">
        <f>SUM(BK49:BK51)</f>
        <v>0</v>
      </c>
      <c r="BL52" s="1033">
        <f>SUM(BL49:BL51)</f>
        <v>0</v>
      </c>
      <c r="BM52" s="832" t="str">
        <f>IF(BM49+BM50+BM51=0,"",BM49+BM50+BM51)</f>
        <v/>
      </c>
      <c r="BN52" s="1034">
        <f>SUM(BN49:BN51)</f>
        <v>0</v>
      </c>
      <c r="BO52" s="1033">
        <f>SUM(BO49:BO51)</f>
        <v>0</v>
      </c>
      <c r="BP52" s="832" t="str">
        <f>IF(BP49+BP50+BP51=0,"",BP49+BP50+BP51)</f>
        <v/>
      </c>
      <c r="BQ52" s="1034">
        <f>SUM(BQ49:BQ51)</f>
        <v>0</v>
      </c>
      <c r="BR52" s="1033">
        <f>SUM(BR49:BR51)</f>
        <v>0</v>
      </c>
      <c r="BS52" s="832" t="str">
        <f>IF(BS49+BS50+BS51=0,"",BS49+BS50+BS51)</f>
        <v/>
      </c>
      <c r="BT52" s="1034">
        <f>SUM(BT49:BT51)</f>
        <v>0</v>
      </c>
      <c r="BU52" s="1033">
        <f>SUM(BU49:BU51)</f>
        <v>0</v>
      </c>
      <c r="BV52" s="832" t="str">
        <f>IF(BV49+BV50+BV51=0,"",BV49+BV50+BV51)</f>
        <v/>
      </c>
      <c r="BW52" s="1034">
        <f>SUM(BW49:BW51)</f>
        <v>0</v>
      </c>
      <c r="BX52" s="1033">
        <f>SUM(BX49:BX51)</f>
        <v>0</v>
      </c>
      <c r="BY52" s="832" t="str">
        <f>IF(BY49+BY50+BY51=0,"",BY49+BY50+BY51)</f>
        <v/>
      </c>
      <c r="BZ52" s="1034">
        <f>SUM(BZ49:BZ51)</f>
        <v>0</v>
      </c>
      <c r="CA52" s="1033">
        <f>SUM(CA49:CA51)</f>
        <v>0</v>
      </c>
      <c r="CB52" s="832" t="str">
        <f>IF(CB49+CB50+CB51=0,"",CB49+CB50+CB51)</f>
        <v/>
      </c>
      <c r="CC52" s="1034">
        <f>SUM(CC49:CC51)</f>
        <v>0</v>
      </c>
      <c r="CD52" s="1033">
        <f>SUM(CD49:CD51)</f>
        <v>0</v>
      </c>
      <c r="CE52" s="832" t="str">
        <f>IF(CE49+CE50+CE51=0,"",CE49+CE50+CE51)</f>
        <v/>
      </c>
      <c r="CF52" s="1034">
        <f>SUM(CF49:CF51)</f>
        <v>0</v>
      </c>
      <c r="CG52" s="1033">
        <f>SUM(CG49:CG51)</f>
        <v>0</v>
      </c>
      <c r="CH52" s="832" t="str">
        <f>IF(CH49+CH50+CH51=0,"",CH49+CH50+CH51)</f>
        <v/>
      </c>
      <c r="CI52" s="1034">
        <f>SUM(CI49:CI51)</f>
        <v>0</v>
      </c>
      <c r="CJ52" s="1033">
        <f>SUM(CJ49:CJ51)</f>
        <v>0</v>
      </c>
      <c r="CK52" s="832" t="str">
        <f>IF(CK49+CK50+CK51=0,"",CK49+CK50+CK51)</f>
        <v/>
      </c>
      <c r="CL52" s="1034">
        <f>SUM(CL49:CL51)</f>
        <v>0</v>
      </c>
      <c r="CM52" s="1033">
        <f>SUM(CM49:CM51)</f>
        <v>0</v>
      </c>
      <c r="CN52" s="832" t="str">
        <f>IF(CN49+CN50+CN51=0,"",CN49+CN50+CN51)</f>
        <v/>
      </c>
      <c r="CO52" s="1030">
        <f t="shared" si="0"/>
        <v>0</v>
      </c>
      <c r="CP52" s="1031">
        <f>MIN($DP$13:$DP$42)</f>
        <v>0</v>
      </c>
      <c r="CQ52" s="1025">
        <f>SUM(CQ49:CQ51)</f>
        <v>0</v>
      </c>
      <c r="CR52" s="1573"/>
      <c r="CS52" s="1574"/>
    </row>
    <row r="53" spans="1:97" x14ac:dyDescent="0.25">
      <c r="A53" s="1043">
        <f>A49+1</f>
        <v>43476</v>
      </c>
      <c r="B53" s="1044" t="s">
        <v>167</v>
      </c>
      <c r="C53" s="827"/>
      <c r="D53" s="827"/>
      <c r="E53" s="839"/>
      <c r="F53" s="828"/>
      <c r="G53" s="827"/>
      <c r="H53" s="842"/>
      <c r="I53" s="829"/>
      <c r="J53" s="827"/>
      <c r="K53" s="839"/>
      <c r="L53" s="828"/>
      <c r="M53" s="827"/>
      <c r="N53" s="842"/>
      <c r="O53" s="829"/>
      <c r="P53" s="827"/>
      <c r="Q53" s="839"/>
      <c r="R53" s="828"/>
      <c r="S53" s="827"/>
      <c r="T53" s="842"/>
      <c r="U53" s="829"/>
      <c r="V53" s="827"/>
      <c r="W53" s="839"/>
      <c r="X53" s="828"/>
      <c r="Y53" s="827"/>
      <c r="Z53" s="842"/>
      <c r="AA53" s="829"/>
      <c r="AB53" s="827"/>
      <c r="AC53" s="839"/>
      <c r="AD53" s="828"/>
      <c r="AE53" s="827"/>
      <c r="AF53" s="839"/>
      <c r="AG53" s="828"/>
      <c r="AH53" s="827"/>
      <c r="AI53" s="839"/>
      <c r="AJ53" s="828"/>
      <c r="AK53" s="827"/>
      <c r="AL53" s="839"/>
      <c r="AM53" s="828"/>
      <c r="AN53" s="827"/>
      <c r="AO53" s="839"/>
      <c r="AP53" s="828"/>
      <c r="AQ53" s="827"/>
      <c r="AR53" s="839"/>
      <c r="AS53" s="828"/>
      <c r="AT53" s="827"/>
      <c r="AU53" s="839"/>
      <c r="AV53" s="828"/>
      <c r="AW53" s="827"/>
      <c r="AX53" s="839"/>
      <c r="AY53" s="828"/>
      <c r="AZ53" s="827"/>
      <c r="BA53" s="839"/>
      <c r="BB53" s="828"/>
      <c r="BC53" s="827"/>
      <c r="BD53" s="839"/>
      <c r="BE53" s="828"/>
      <c r="BF53" s="827"/>
      <c r="BG53" s="839"/>
      <c r="BH53" s="828"/>
      <c r="BI53" s="827"/>
      <c r="BJ53" s="839"/>
      <c r="BK53" s="828"/>
      <c r="BL53" s="827"/>
      <c r="BM53" s="839"/>
      <c r="BN53" s="828"/>
      <c r="BO53" s="827"/>
      <c r="BP53" s="839"/>
      <c r="BQ53" s="828"/>
      <c r="BR53" s="827"/>
      <c r="BS53" s="839"/>
      <c r="BT53" s="828"/>
      <c r="BU53" s="827"/>
      <c r="BV53" s="839"/>
      <c r="BW53" s="828"/>
      <c r="BX53" s="827"/>
      <c r="BY53" s="839"/>
      <c r="BZ53" s="828"/>
      <c r="CA53" s="827"/>
      <c r="CB53" s="839"/>
      <c r="CC53" s="828"/>
      <c r="CD53" s="827"/>
      <c r="CE53" s="839"/>
      <c r="CF53" s="828"/>
      <c r="CG53" s="827"/>
      <c r="CH53" s="839"/>
      <c r="CI53" s="828"/>
      <c r="CJ53" s="827"/>
      <c r="CK53" s="839"/>
      <c r="CL53" s="828"/>
      <c r="CM53" s="827"/>
      <c r="CN53" s="839"/>
      <c r="CO53" s="1032">
        <f t="shared" si="0"/>
        <v>0</v>
      </c>
      <c r="CP53" s="1027">
        <f>CP56/3</f>
        <v>0</v>
      </c>
      <c r="CQ53" s="1022"/>
      <c r="CR53" s="1569"/>
      <c r="CS53" s="1570"/>
    </row>
    <row r="54" spans="1:97" x14ac:dyDescent="0.25">
      <c r="A54" s="1045"/>
      <c r="B54" s="1039" t="s">
        <v>168</v>
      </c>
      <c r="C54" s="830"/>
      <c r="D54" s="830"/>
      <c r="E54" s="840"/>
      <c r="F54" s="831"/>
      <c r="G54" s="830"/>
      <c r="H54" s="843"/>
      <c r="I54" s="810"/>
      <c r="J54" s="830"/>
      <c r="K54" s="840"/>
      <c r="L54" s="831"/>
      <c r="M54" s="830"/>
      <c r="N54" s="843"/>
      <c r="O54" s="810"/>
      <c r="P54" s="830"/>
      <c r="Q54" s="840"/>
      <c r="R54" s="831"/>
      <c r="S54" s="830"/>
      <c r="T54" s="843"/>
      <c r="U54" s="810"/>
      <c r="V54" s="830"/>
      <c r="W54" s="840"/>
      <c r="X54" s="831"/>
      <c r="Y54" s="830"/>
      <c r="Z54" s="843"/>
      <c r="AA54" s="810"/>
      <c r="AB54" s="830"/>
      <c r="AC54" s="840"/>
      <c r="AD54" s="831"/>
      <c r="AE54" s="830"/>
      <c r="AF54" s="840"/>
      <c r="AG54" s="831"/>
      <c r="AH54" s="830"/>
      <c r="AI54" s="840"/>
      <c r="AJ54" s="831"/>
      <c r="AK54" s="830"/>
      <c r="AL54" s="840"/>
      <c r="AM54" s="831"/>
      <c r="AN54" s="830"/>
      <c r="AO54" s="840"/>
      <c r="AP54" s="831"/>
      <c r="AQ54" s="830"/>
      <c r="AR54" s="840"/>
      <c r="AS54" s="831"/>
      <c r="AT54" s="830"/>
      <c r="AU54" s="840"/>
      <c r="AV54" s="831"/>
      <c r="AW54" s="830"/>
      <c r="AX54" s="840"/>
      <c r="AY54" s="831"/>
      <c r="AZ54" s="830"/>
      <c r="BA54" s="840"/>
      <c r="BB54" s="831"/>
      <c r="BC54" s="830"/>
      <c r="BD54" s="840"/>
      <c r="BE54" s="831"/>
      <c r="BF54" s="830"/>
      <c r="BG54" s="840"/>
      <c r="BH54" s="831"/>
      <c r="BI54" s="830"/>
      <c r="BJ54" s="840"/>
      <c r="BK54" s="831"/>
      <c r="BL54" s="830"/>
      <c r="BM54" s="840"/>
      <c r="BN54" s="831"/>
      <c r="BO54" s="830"/>
      <c r="BP54" s="840"/>
      <c r="BQ54" s="831"/>
      <c r="BR54" s="830"/>
      <c r="BS54" s="840"/>
      <c r="BT54" s="831"/>
      <c r="BU54" s="830"/>
      <c r="BV54" s="840"/>
      <c r="BW54" s="831"/>
      <c r="BX54" s="830"/>
      <c r="BY54" s="840"/>
      <c r="BZ54" s="831"/>
      <c r="CA54" s="830"/>
      <c r="CB54" s="840"/>
      <c r="CC54" s="831"/>
      <c r="CD54" s="830"/>
      <c r="CE54" s="840"/>
      <c r="CF54" s="831"/>
      <c r="CG54" s="830"/>
      <c r="CH54" s="840"/>
      <c r="CI54" s="831"/>
      <c r="CJ54" s="830"/>
      <c r="CK54" s="840"/>
      <c r="CL54" s="831"/>
      <c r="CM54" s="830"/>
      <c r="CN54" s="840"/>
      <c r="CO54" s="1028">
        <f t="shared" si="0"/>
        <v>0</v>
      </c>
      <c r="CP54" s="1029">
        <f>CP56/3</f>
        <v>0</v>
      </c>
      <c r="CQ54" s="1023"/>
      <c r="CR54" s="1571"/>
      <c r="CS54" s="1572"/>
    </row>
    <row r="55" spans="1:97" x14ac:dyDescent="0.25">
      <c r="A55" s="1045"/>
      <c r="B55" s="1039" t="s">
        <v>169</v>
      </c>
      <c r="C55" s="830"/>
      <c r="D55" s="830"/>
      <c r="E55" s="841"/>
      <c r="F55" s="831"/>
      <c r="G55" s="830"/>
      <c r="H55" s="844"/>
      <c r="I55" s="810"/>
      <c r="J55" s="830"/>
      <c r="K55" s="841"/>
      <c r="L55" s="831"/>
      <c r="M55" s="830"/>
      <c r="N55" s="844"/>
      <c r="O55" s="810"/>
      <c r="P55" s="830"/>
      <c r="Q55" s="841"/>
      <c r="R55" s="831"/>
      <c r="S55" s="830"/>
      <c r="T55" s="844"/>
      <c r="U55" s="810"/>
      <c r="V55" s="830"/>
      <c r="W55" s="841"/>
      <c r="X55" s="831"/>
      <c r="Y55" s="830"/>
      <c r="Z55" s="844"/>
      <c r="AA55" s="810"/>
      <c r="AB55" s="830"/>
      <c r="AC55" s="841"/>
      <c r="AD55" s="831"/>
      <c r="AE55" s="830"/>
      <c r="AF55" s="841"/>
      <c r="AG55" s="831"/>
      <c r="AH55" s="830"/>
      <c r="AI55" s="841"/>
      <c r="AJ55" s="831"/>
      <c r="AK55" s="830"/>
      <c r="AL55" s="841"/>
      <c r="AM55" s="831"/>
      <c r="AN55" s="830"/>
      <c r="AO55" s="841"/>
      <c r="AP55" s="831"/>
      <c r="AQ55" s="830"/>
      <c r="AR55" s="841"/>
      <c r="AS55" s="831"/>
      <c r="AT55" s="830"/>
      <c r="AU55" s="841"/>
      <c r="AV55" s="831"/>
      <c r="AW55" s="830"/>
      <c r="AX55" s="841"/>
      <c r="AY55" s="831"/>
      <c r="AZ55" s="830"/>
      <c r="BA55" s="841"/>
      <c r="BB55" s="831"/>
      <c r="BC55" s="830"/>
      <c r="BD55" s="841"/>
      <c r="BE55" s="831"/>
      <c r="BF55" s="830"/>
      <c r="BG55" s="841"/>
      <c r="BH55" s="831"/>
      <c r="BI55" s="830"/>
      <c r="BJ55" s="841"/>
      <c r="BK55" s="831"/>
      <c r="BL55" s="830"/>
      <c r="BM55" s="841"/>
      <c r="BN55" s="831"/>
      <c r="BO55" s="830"/>
      <c r="BP55" s="841"/>
      <c r="BQ55" s="831"/>
      <c r="BR55" s="830"/>
      <c r="BS55" s="841"/>
      <c r="BT55" s="831"/>
      <c r="BU55" s="830"/>
      <c r="BV55" s="841"/>
      <c r="BW55" s="831"/>
      <c r="BX55" s="830"/>
      <c r="BY55" s="841"/>
      <c r="BZ55" s="831"/>
      <c r="CA55" s="830"/>
      <c r="CB55" s="841"/>
      <c r="CC55" s="831"/>
      <c r="CD55" s="830"/>
      <c r="CE55" s="841"/>
      <c r="CF55" s="831"/>
      <c r="CG55" s="830"/>
      <c r="CH55" s="841"/>
      <c r="CI55" s="831"/>
      <c r="CJ55" s="830"/>
      <c r="CK55" s="841"/>
      <c r="CL55" s="831"/>
      <c r="CM55" s="830"/>
      <c r="CN55" s="841"/>
      <c r="CO55" s="1028">
        <f t="shared" si="0"/>
        <v>0</v>
      </c>
      <c r="CP55" s="1029">
        <f>CP56/3</f>
        <v>0</v>
      </c>
      <c r="CQ55" s="1024"/>
      <c r="CR55" s="1571"/>
      <c r="CS55" s="1572"/>
    </row>
    <row r="56" spans="1:97" ht="15.75" thickBot="1" x14ac:dyDescent="0.3">
      <c r="A56" s="1041"/>
      <c r="B56" s="1042" t="s">
        <v>170</v>
      </c>
      <c r="C56" s="1048">
        <f>SUM(C53:C55)</f>
        <v>0</v>
      </c>
      <c r="D56" s="1048">
        <f>SUM(D53:D55)</f>
        <v>0</v>
      </c>
      <c r="E56" s="1049" t="str">
        <f>IF(E53+E54+E55=0,"",E53+E54+E55)</f>
        <v/>
      </c>
      <c r="F56" s="1050">
        <f>SUM(F53:F55)</f>
        <v>0</v>
      </c>
      <c r="G56" s="1048">
        <f>SUM(G53:G55)</f>
        <v>0</v>
      </c>
      <c r="H56" s="1051" t="str">
        <f>IF(H53+H54+H55=0,"",H53+H54+H55)</f>
        <v/>
      </c>
      <c r="I56" s="1052">
        <f>SUM(I53:I55)</f>
        <v>0</v>
      </c>
      <c r="J56" s="1048">
        <f>SUM(J53:J55)</f>
        <v>0</v>
      </c>
      <c r="K56" s="1049" t="str">
        <f>IF(K53+K54+K55=0,"",K53+K54+K55)</f>
        <v/>
      </c>
      <c r="L56" s="1050">
        <f>SUM(L53:L55)</f>
        <v>0</v>
      </c>
      <c r="M56" s="1048">
        <f>SUM(M53:M55)</f>
        <v>0</v>
      </c>
      <c r="N56" s="1051" t="str">
        <f>IF(N53+N54+N55=0,"",N53+N54+N55)</f>
        <v/>
      </c>
      <c r="O56" s="1052">
        <f>SUM(O53:O55)</f>
        <v>0</v>
      </c>
      <c r="P56" s="1048">
        <f>SUM(P53:P55)</f>
        <v>0</v>
      </c>
      <c r="Q56" s="1049" t="str">
        <f>IF(Q53+Q54+Q55=0,"",Q53+Q54+Q55)</f>
        <v/>
      </c>
      <c r="R56" s="1050">
        <f>SUM(R53:R55)</f>
        <v>0</v>
      </c>
      <c r="S56" s="1048">
        <f>SUM(S53:S55)</f>
        <v>0</v>
      </c>
      <c r="T56" s="1051" t="str">
        <f>IF(T53+T54+T55=0,"",T53+T54+T55)</f>
        <v/>
      </c>
      <c r="U56" s="1052">
        <f>SUM(U53:U55)</f>
        <v>0</v>
      </c>
      <c r="V56" s="1048">
        <f>SUM(V53:V55)</f>
        <v>0</v>
      </c>
      <c r="W56" s="1049" t="str">
        <f>IF(W53+W54+W55=0,"",W53+W54+W55)</f>
        <v/>
      </c>
      <c r="X56" s="1050">
        <f>SUM(X53:X55)</f>
        <v>0</v>
      </c>
      <c r="Y56" s="1048">
        <f>SUM(Y53:Y55)</f>
        <v>0</v>
      </c>
      <c r="Z56" s="1051" t="str">
        <f>IF(Z53+Z54+Z55=0,"",Z53+Z54+Z55)</f>
        <v/>
      </c>
      <c r="AA56" s="1052">
        <f>SUM(AA53:AA55)</f>
        <v>0</v>
      </c>
      <c r="AB56" s="1048">
        <f>SUM(AB53:AB55)</f>
        <v>0</v>
      </c>
      <c r="AC56" s="1049" t="str">
        <f>IF(AC53+AC54+AC55=0,"",AC53+AC54+AC55)</f>
        <v/>
      </c>
      <c r="AD56" s="1050">
        <f>SUM(AD53:AD55)</f>
        <v>0</v>
      </c>
      <c r="AE56" s="1048">
        <f>SUM(AE53:AE55)</f>
        <v>0</v>
      </c>
      <c r="AF56" s="1049" t="str">
        <f>IF(AF53+AF54+AF55=0,"",AF53+AF54+AF55)</f>
        <v/>
      </c>
      <c r="AG56" s="1050">
        <f>SUM(AG53:AG55)</f>
        <v>0</v>
      </c>
      <c r="AH56" s="1048">
        <f>SUM(AH53:AH55)</f>
        <v>0</v>
      </c>
      <c r="AI56" s="1049" t="str">
        <f>IF(AI53+AI54+AI55=0,"",AI53+AI54+AI55)</f>
        <v/>
      </c>
      <c r="AJ56" s="1050">
        <f>SUM(AJ53:AJ55)</f>
        <v>0</v>
      </c>
      <c r="AK56" s="1048">
        <f>SUM(AK53:AK55)</f>
        <v>0</v>
      </c>
      <c r="AL56" s="1049" t="str">
        <f>IF(AL53+AL54+AL55=0,"",AL53+AL54+AL55)</f>
        <v/>
      </c>
      <c r="AM56" s="1050">
        <f>SUM(AM53:AM55)</f>
        <v>0</v>
      </c>
      <c r="AN56" s="1048">
        <f>SUM(AN53:AN55)</f>
        <v>0</v>
      </c>
      <c r="AO56" s="1049" t="str">
        <f>IF(AO53+AO54+AO55=0,"",AO53+AO54+AO55)</f>
        <v/>
      </c>
      <c r="AP56" s="1050">
        <f>SUM(AP53:AP55)</f>
        <v>0</v>
      </c>
      <c r="AQ56" s="1048">
        <f>SUM(AQ53:AQ55)</f>
        <v>0</v>
      </c>
      <c r="AR56" s="1049" t="str">
        <f>IF(AR53+AR54+AR55=0,"",AR53+AR54+AR55)</f>
        <v/>
      </c>
      <c r="AS56" s="1050">
        <f>SUM(AS53:AS55)</f>
        <v>0</v>
      </c>
      <c r="AT56" s="1048">
        <f>SUM(AT53:AT55)</f>
        <v>0</v>
      </c>
      <c r="AU56" s="1049" t="str">
        <f>IF(AU53+AU54+AU55=0,"",AU53+AU54+AU55)</f>
        <v/>
      </c>
      <c r="AV56" s="1050">
        <f>SUM(AV53:AV55)</f>
        <v>0</v>
      </c>
      <c r="AW56" s="1048">
        <f>SUM(AW53:AW55)</f>
        <v>0</v>
      </c>
      <c r="AX56" s="1049" t="str">
        <f>IF(AX53+AX54+AX55=0,"",AX53+AX54+AX55)</f>
        <v/>
      </c>
      <c r="AY56" s="1050">
        <f>SUM(AY53:AY55)</f>
        <v>0</v>
      </c>
      <c r="AZ56" s="1048">
        <f>SUM(AZ53:AZ55)</f>
        <v>0</v>
      </c>
      <c r="BA56" s="1049" t="str">
        <f>IF(BA53+BA54+BA55=0,"",BA53+BA54+BA55)</f>
        <v/>
      </c>
      <c r="BB56" s="1050">
        <f>SUM(BB53:BB55)</f>
        <v>0</v>
      </c>
      <c r="BC56" s="1048">
        <f>SUM(BC53:BC55)</f>
        <v>0</v>
      </c>
      <c r="BD56" s="1049" t="str">
        <f>IF(BD53+BD54+BD55=0,"",BD53+BD54+BD55)</f>
        <v/>
      </c>
      <c r="BE56" s="1050">
        <f>SUM(BE53:BE55)</f>
        <v>0</v>
      </c>
      <c r="BF56" s="1048">
        <f>SUM(BF53:BF55)</f>
        <v>0</v>
      </c>
      <c r="BG56" s="1049" t="str">
        <f>IF(BG53+BG54+BG55=0,"",BG53+BG54+BG55)</f>
        <v/>
      </c>
      <c r="BH56" s="1050">
        <f>SUM(BH53:BH55)</f>
        <v>0</v>
      </c>
      <c r="BI56" s="1048">
        <f>SUM(BI53:BI55)</f>
        <v>0</v>
      </c>
      <c r="BJ56" s="1049" t="str">
        <f>IF(BJ53+BJ54+BJ55=0,"",BJ53+BJ54+BJ55)</f>
        <v/>
      </c>
      <c r="BK56" s="1050">
        <f>SUM(BK53:BK55)</f>
        <v>0</v>
      </c>
      <c r="BL56" s="1048">
        <f>SUM(BL53:BL55)</f>
        <v>0</v>
      </c>
      <c r="BM56" s="1049" t="str">
        <f>IF(BM53+BM54+BM55=0,"",BM53+BM54+BM55)</f>
        <v/>
      </c>
      <c r="BN56" s="1050">
        <f>SUM(BN53:BN55)</f>
        <v>0</v>
      </c>
      <c r="BO56" s="1048">
        <f>SUM(BO53:BO55)</f>
        <v>0</v>
      </c>
      <c r="BP56" s="1049" t="str">
        <f>IF(BP53+BP54+BP55=0,"",BP53+BP54+BP55)</f>
        <v/>
      </c>
      <c r="BQ56" s="1050">
        <f>SUM(BQ53:BQ55)</f>
        <v>0</v>
      </c>
      <c r="BR56" s="1048">
        <f>SUM(BR53:BR55)</f>
        <v>0</v>
      </c>
      <c r="BS56" s="1049" t="str">
        <f>IF(BS53+BS54+BS55=0,"",BS53+BS54+BS55)</f>
        <v/>
      </c>
      <c r="BT56" s="1050">
        <f>SUM(BT53:BT55)</f>
        <v>0</v>
      </c>
      <c r="BU56" s="1048">
        <f>SUM(BU53:BU55)</f>
        <v>0</v>
      </c>
      <c r="BV56" s="1049" t="str">
        <f>IF(BV53+BV54+BV55=0,"",BV53+BV54+BV55)</f>
        <v/>
      </c>
      <c r="BW56" s="1050">
        <f>SUM(BW53:BW55)</f>
        <v>0</v>
      </c>
      <c r="BX56" s="1048">
        <f>SUM(BX53:BX55)</f>
        <v>0</v>
      </c>
      <c r="BY56" s="1049" t="str">
        <f>IF(BY53+BY54+BY55=0,"",BY53+BY54+BY55)</f>
        <v/>
      </c>
      <c r="BZ56" s="1050">
        <f>SUM(BZ53:BZ55)</f>
        <v>0</v>
      </c>
      <c r="CA56" s="1048">
        <f>SUM(CA53:CA55)</f>
        <v>0</v>
      </c>
      <c r="CB56" s="1049" t="str">
        <f>IF(CB53+CB54+CB55=0,"",CB53+CB54+CB55)</f>
        <v/>
      </c>
      <c r="CC56" s="1050">
        <f>SUM(CC53:CC55)</f>
        <v>0</v>
      </c>
      <c r="CD56" s="1048">
        <f>SUM(CD53:CD55)</f>
        <v>0</v>
      </c>
      <c r="CE56" s="1049" t="str">
        <f>IF(CE53+CE54+CE55=0,"",CE53+CE54+CE55)</f>
        <v/>
      </c>
      <c r="CF56" s="1050">
        <f>SUM(CF53:CF55)</f>
        <v>0</v>
      </c>
      <c r="CG56" s="1048">
        <f>SUM(CG53:CG55)</f>
        <v>0</v>
      </c>
      <c r="CH56" s="1049" t="str">
        <f>IF(CH53+CH54+CH55=0,"",CH53+CH54+CH55)</f>
        <v/>
      </c>
      <c r="CI56" s="1050">
        <f>SUM(CI53:CI55)</f>
        <v>0</v>
      </c>
      <c r="CJ56" s="1048">
        <f>SUM(CJ53:CJ55)</f>
        <v>0</v>
      </c>
      <c r="CK56" s="1049" t="str">
        <f>IF(CK53+CK54+CK55=0,"",CK53+CK54+CK55)</f>
        <v/>
      </c>
      <c r="CL56" s="1050">
        <f>SUM(CL53:CL55)</f>
        <v>0</v>
      </c>
      <c r="CM56" s="1048">
        <f>SUM(CM53:CM55)</f>
        <v>0</v>
      </c>
      <c r="CN56" s="1049" t="str">
        <f>IF(CN53+CN54+CN55=0,"",CN53+CN54+CN55)</f>
        <v/>
      </c>
      <c r="CO56" s="1030">
        <f t="shared" si="0"/>
        <v>0</v>
      </c>
      <c r="CP56" s="1031">
        <f>MIN($DP$13:$DP$42)</f>
        <v>0</v>
      </c>
      <c r="CQ56" s="1053">
        <f>SUM(CQ53:CQ55)</f>
        <v>0</v>
      </c>
      <c r="CR56" s="1573"/>
      <c r="CS56" s="1574"/>
    </row>
    <row r="57" spans="1:97" x14ac:dyDescent="0.25">
      <c r="A57" s="1045">
        <f>A53+1</f>
        <v>43477</v>
      </c>
      <c r="B57" s="1044" t="s">
        <v>167</v>
      </c>
      <c r="C57" s="827"/>
      <c r="D57" s="827"/>
      <c r="E57" s="839"/>
      <c r="F57" s="828"/>
      <c r="G57" s="827"/>
      <c r="H57" s="842"/>
      <c r="I57" s="829"/>
      <c r="J57" s="827"/>
      <c r="K57" s="839"/>
      <c r="L57" s="828"/>
      <c r="M57" s="827"/>
      <c r="N57" s="842"/>
      <c r="O57" s="829"/>
      <c r="P57" s="827"/>
      <c r="Q57" s="839"/>
      <c r="R57" s="828"/>
      <c r="S57" s="827"/>
      <c r="T57" s="842"/>
      <c r="U57" s="829"/>
      <c r="V57" s="827"/>
      <c r="W57" s="839"/>
      <c r="X57" s="828"/>
      <c r="Y57" s="827"/>
      <c r="Z57" s="842"/>
      <c r="AA57" s="829"/>
      <c r="AB57" s="827"/>
      <c r="AC57" s="839"/>
      <c r="AD57" s="828"/>
      <c r="AE57" s="827"/>
      <c r="AF57" s="839"/>
      <c r="AG57" s="828"/>
      <c r="AH57" s="827"/>
      <c r="AI57" s="839"/>
      <c r="AJ57" s="828"/>
      <c r="AK57" s="827"/>
      <c r="AL57" s="839"/>
      <c r="AM57" s="828"/>
      <c r="AN57" s="827"/>
      <c r="AO57" s="839"/>
      <c r="AP57" s="828"/>
      <c r="AQ57" s="827"/>
      <c r="AR57" s="839"/>
      <c r="AS57" s="828"/>
      <c r="AT57" s="827"/>
      <c r="AU57" s="839"/>
      <c r="AV57" s="828"/>
      <c r="AW57" s="827"/>
      <c r="AX57" s="839"/>
      <c r="AY57" s="828"/>
      <c r="AZ57" s="827"/>
      <c r="BA57" s="839"/>
      <c r="BB57" s="828"/>
      <c r="BC57" s="827"/>
      <c r="BD57" s="839"/>
      <c r="BE57" s="828"/>
      <c r="BF57" s="827"/>
      <c r="BG57" s="839"/>
      <c r="BH57" s="828"/>
      <c r="BI57" s="827"/>
      <c r="BJ57" s="839"/>
      <c r="BK57" s="828"/>
      <c r="BL57" s="827"/>
      <c r="BM57" s="839"/>
      <c r="BN57" s="828"/>
      <c r="BO57" s="827"/>
      <c r="BP57" s="839"/>
      <c r="BQ57" s="828"/>
      <c r="BR57" s="827"/>
      <c r="BS57" s="839"/>
      <c r="BT57" s="828"/>
      <c r="BU57" s="827"/>
      <c r="BV57" s="839"/>
      <c r="BW57" s="828"/>
      <c r="BX57" s="827"/>
      <c r="BY57" s="839"/>
      <c r="BZ57" s="828"/>
      <c r="CA57" s="827"/>
      <c r="CB57" s="839"/>
      <c r="CC57" s="828"/>
      <c r="CD57" s="827"/>
      <c r="CE57" s="839"/>
      <c r="CF57" s="828"/>
      <c r="CG57" s="827"/>
      <c r="CH57" s="839"/>
      <c r="CI57" s="828"/>
      <c r="CJ57" s="827"/>
      <c r="CK57" s="839"/>
      <c r="CL57" s="828"/>
      <c r="CM57" s="827"/>
      <c r="CN57" s="839"/>
      <c r="CO57" s="1032">
        <f t="shared" si="0"/>
        <v>0</v>
      </c>
      <c r="CP57" s="1027">
        <f>CP60/3</f>
        <v>0</v>
      </c>
      <c r="CQ57" s="1022"/>
      <c r="CR57" s="1569"/>
      <c r="CS57" s="1570"/>
    </row>
    <row r="58" spans="1:97" x14ac:dyDescent="0.25">
      <c r="A58" s="1045"/>
      <c r="B58" s="1039" t="s">
        <v>168</v>
      </c>
      <c r="C58" s="830"/>
      <c r="D58" s="830"/>
      <c r="E58" s="840"/>
      <c r="F58" s="831"/>
      <c r="G58" s="830"/>
      <c r="H58" s="843"/>
      <c r="I58" s="810"/>
      <c r="J58" s="830"/>
      <c r="K58" s="840"/>
      <c r="L58" s="831"/>
      <c r="M58" s="830"/>
      <c r="N58" s="843"/>
      <c r="O58" s="810"/>
      <c r="P58" s="830"/>
      <c r="Q58" s="840"/>
      <c r="R58" s="831"/>
      <c r="S58" s="830"/>
      <c r="T58" s="843"/>
      <c r="U58" s="810"/>
      <c r="V58" s="830"/>
      <c r="W58" s="840"/>
      <c r="X58" s="831"/>
      <c r="Y58" s="830"/>
      <c r="Z58" s="843"/>
      <c r="AA58" s="810"/>
      <c r="AB58" s="830"/>
      <c r="AC58" s="840"/>
      <c r="AD58" s="831"/>
      <c r="AE58" s="830"/>
      <c r="AF58" s="840"/>
      <c r="AG58" s="831"/>
      <c r="AH58" s="830"/>
      <c r="AI58" s="840"/>
      <c r="AJ58" s="831"/>
      <c r="AK58" s="830"/>
      <c r="AL58" s="840"/>
      <c r="AM58" s="831"/>
      <c r="AN58" s="830"/>
      <c r="AO58" s="840"/>
      <c r="AP58" s="831"/>
      <c r="AQ58" s="830"/>
      <c r="AR58" s="840"/>
      <c r="AS58" s="831"/>
      <c r="AT58" s="830"/>
      <c r="AU58" s="840"/>
      <c r="AV58" s="831"/>
      <c r="AW58" s="830"/>
      <c r="AX58" s="840"/>
      <c r="AY58" s="831"/>
      <c r="AZ58" s="830"/>
      <c r="BA58" s="840"/>
      <c r="BB58" s="831"/>
      <c r="BC58" s="830"/>
      <c r="BD58" s="840"/>
      <c r="BE58" s="831"/>
      <c r="BF58" s="830"/>
      <c r="BG58" s="840"/>
      <c r="BH58" s="831"/>
      <c r="BI58" s="830"/>
      <c r="BJ58" s="840"/>
      <c r="BK58" s="831"/>
      <c r="BL58" s="830"/>
      <c r="BM58" s="840"/>
      <c r="BN58" s="831"/>
      <c r="BO58" s="830"/>
      <c r="BP58" s="840"/>
      <c r="BQ58" s="831"/>
      <c r="BR58" s="830"/>
      <c r="BS58" s="840"/>
      <c r="BT58" s="831"/>
      <c r="BU58" s="830"/>
      <c r="BV58" s="840"/>
      <c r="BW58" s="831"/>
      <c r="BX58" s="830"/>
      <c r="BY58" s="840"/>
      <c r="BZ58" s="831"/>
      <c r="CA58" s="830"/>
      <c r="CB58" s="840"/>
      <c r="CC58" s="831"/>
      <c r="CD58" s="830"/>
      <c r="CE58" s="840"/>
      <c r="CF58" s="831"/>
      <c r="CG58" s="830"/>
      <c r="CH58" s="840"/>
      <c r="CI58" s="831"/>
      <c r="CJ58" s="830"/>
      <c r="CK58" s="840"/>
      <c r="CL58" s="831"/>
      <c r="CM58" s="830"/>
      <c r="CN58" s="840"/>
      <c r="CO58" s="1028">
        <f t="shared" si="0"/>
        <v>0</v>
      </c>
      <c r="CP58" s="1029">
        <f>CP60/3</f>
        <v>0</v>
      </c>
      <c r="CQ58" s="1023"/>
      <c r="CR58" s="1571"/>
      <c r="CS58" s="1572"/>
    </row>
    <row r="59" spans="1:97" x14ac:dyDescent="0.25">
      <c r="A59" s="1045"/>
      <c r="B59" s="1039" t="s">
        <v>169</v>
      </c>
      <c r="C59" s="830"/>
      <c r="D59" s="830"/>
      <c r="E59" s="841"/>
      <c r="F59" s="831"/>
      <c r="G59" s="830"/>
      <c r="H59" s="844"/>
      <c r="I59" s="810"/>
      <c r="J59" s="830"/>
      <c r="K59" s="841"/>
      <c r="L59" s="831"/>
      <c r="M59" s="830"/>
      <c r="N59" s="844"/>
      <c r="O59" s="810"/>
      <c r="P59" s="830"/>
      <c r="Q59" s="841"/>
      <c r="R59" s="831"/>
      <c r="S59" s="830"/>
      <c r="T59" s="844"/>
      <c r="U59" s="810"/>
      <c r="V59" s="830"/>
      <c r="W59" s="841"/>
      <c r="X59" s="831"/>
      <c r="Y59" s="830"/>
      <c r="Z59" s="844"/>
      <c r="AA59" s="810"/>
      <c r="AB59" s="830"/>
      <c r="AC59" s="841"/>
      <c r="AD59" s="831"/>
      <c r="AE59" s="830"/>
      <c r="AF59" s="841"/>
      <c r="AG59" s="831"/>
      <c r="AH59" s="830"/>
      <c r="AI59" s="841"/>
      <c r="AJ59" s="831"/>
      <c r="AK59" s="830"/>
      <c r="AL59" s="841"/>
      <c r="AM59" s="831"/>
      <c r="AN59" s="830"/>
      <c r="AO59" s="841"/>
      <c r="AP59" s="831"/>
      <c r="AQ59" s="830"/>
      <c r="AR59" s="841"/>
      <c r="AS59" s="831"/>
      <c r="AT59" s="830"/>
      <c r="AU59" s="841"/>
      <c r="AV59" s="831"/>
      <c r="AW59" s="830"/>
      <c r="AX59" s="841"/>
      <c r="AY59" s="831"/>
      <c r="AZ59" s="830"/>
      <c r="BA59" s="841"/>
      <c r="BB59" s="831"/>
      <c r="BC59" s="830"/>
      <c r="BD59" s="841"/>
      <c r="BE59" s="831"/>
      <c r="BF59" s="830"/>
      <c r="BG59" s="841"/>
      <c r="BH59" s="831"/>
      <c r="BI59" s="830"/>
      <c r="BJ59" s="841"/>
      <c r="BK59" s="831"/>
      <c r="BL59" s="830"/>
      <c r="BM59" s="841"/>
      <c r="BN59" s="831"/>
      <c r="BO59" s="830"/>
      <c r="BP59" s="841"/>
      <c r="BQ59" s="831"/>
      <c r="BR59" s="830"/>
      <c r="BS59" s="841"/>
      <c r="BT59" s="831"/>
      <c r="BU59" s="830"/>
      <c r="BV59" s="841"/>
      <c r="BW59" s="831"/>
      <c r="BX59" s="830"/>
      <c r="BY59" s="841"/>
      <c r="BZ59" s="831"/>
      <c r="CA59" s="830"/>
      <c r="CB59" s="841"/>
      <c r="CC59" s="831"/>
      <c r="CD59" s="830"/>
      <c r="CE59" s="841"/>
      <c r="CF59" s="831"/>
      <c r="CG59" s="830"/>
      <c r="CH59" s="841"/>
      <c r="CI59" s="831"/>
      <c r="CJ59" s="830"/>
      <c r="CK59" s="841"/>
      <c r="CL59" s="831"/>
      <c r="CM59" s="830"/>
      <c r="CN59" s="841"/>
      <c r="CO59" s="1028">
        <f t="shared" si="0"/>
        <v>0</v>
      </c>
      <c r="CP59" s="1029">
        <f>CP60/3</f>
        <v>0</v>
      </c>
      <c r="CQ59" s="1024"/>
      <c r="CR59" s="1571"/>
      <c r="CS59" s="1572"/>
    </row>
    <row r="60" spans="1:97" ht="15.75" thickBot="1" x14ac:dyDescent="0.3">
      <c r="A60" s="1046"/>
      <c r="B60" s="1042" t="s">
        <v>170</v>
      </c>
      <c r="C60" s="1048">
        <f>SUM(C57:C59)</f>
        <v>0</v>
      </c>
      <c r="D60" s="1048">
        <f>SUM(D57:D59)</f>
        <v>0</v>
      </c>
      <c r="E60" s="1049" t="str">
        <f>IF(E57+E58+E59=0,"",E57+E58+E59)</f>
        <v/>
      </c>
      <c r="F60" s="1050">
        <f>SUM(F57:F59)</f>
        <v>0</v>
      </c>
      <c r="G60" s="1048">
        <f>SUM(G57:G59)</f>
        <v>0</v>
      </c>
      <c r="H60" s="1051" t="str">
        <f>IF(H57+H58+H59=0,"",H57+H58+H59)</f>
        <v/>
      </c>
      <c r="I60" s="1052">
        <f>SUM(I57:I59)</f>
        <v>0</v>
      </c>
      <c r="J60" s="1048">
        <f>SUM(J57:J59)</f>
        <v>0</v>
      </c>
      <c r="K60" s="1049" t="str">
        <f>IF(K57+K58+K59=0,"",K57+K58+K59)</f>
        <v/>
      </c>
      <c r="L60" s="1050">
        <f>SUM(L57:L59)</f>
        <v>0</v>
      </c>
      <c r="M60" s="1048">
        <f>SUM(M57:M59)</f>
        <v>0</v>
      </c>
      <c r="N60" s="1051" t="str">
        <f>IF(N57+N58+N59=0,"",N57+N58+N59)</f>
        <v/>
      </c>
      <c r="O60" s="1052">
        <f>SUM(O57:O59)</f>
        <v>0</v>
      </c>
      <c r="P60" s="1048">
        <f>SUM(P57:P59)</f>
        <v>0</v>
      </c>
      <c r="Q60" s="1049" t="str">
        <f>IF(Q57+Q58+Q59=0,"",Q57+Q58+Q59)</f>
        <v/>
      </c>
      <c r="R60" s="1050">
        <f>SUM(R57:R59)</f>
        <v>0</v>
      </c>
      <c r="S60" s="1048">
        <f>SUM(S57:S59)</f>
        <v>0</v>
      </c>
      <c r="T60" s="1051" t="str">
        <f>IF(T57+T58+T59=0,"",T57+T58+T59)</f>
        <v/>
      </c>
      <c r="U60" s="1052">
        <f>SUM(U57:U59)</f>
        <v>0</v>
      </c>
      <c r="V60" s="1048">
        <f>SUM(V57:V59)</f>
        <v>0</v>
      </c>
      <c r="W60" s="1049" t="str">
        <f>IF(W57+W58+W59=0,"",W57+W58+W59)</f>
        <v/>
      </c>
      <c r="X60" s="1050">
        <f>SUM(X57:X59)</f>
        <v>0</v>
      </c>
      <c r="Y60" s="1048">
        <f>SUM(Y57:Y59)</f>
        <v>0</v>
      </c>
      <c r="Z60" s="1051" t="str">
        <f>IF(Z57+Z58+Z59=0,"",Z57+Z58+Z59)</f>
        <v/>
      </c>
      <c r="AA60" s="1052">
        <f>SUM(AA57:AA59)</f>
        <v>0</v>
      </c>
      <c r="AB60" s="1048">
        <f>SUM(AB57:AB59)</f>
        <v>0</v>
      </c>
      <c r="AC60" s="1049" t="str">
        <f>IF(AC57+AC58+AC59=0,"",AC57+AC58+AC59)</f>
        <v/>
      </c>
      <c r="AD60" s="1050">
        <f>SUM(AD57:AD59)</f>
        <v>0</v>
      </c>
      <c r="AE60" s="1048">
        <f>SUM(AE57:AE59)</f>
        <v>0</v>
      </c>
      <c r="AF60" s="1049" t="str">
        <f>IF(AF57+AF58+AF59=0,"",AF57+AF58+AF59)</f>
        <v/>
      </c>
      <c r="AG60" s="1050">
        <f>SUM(AG57:AG59)</f>
        <v>0</v>
      </c>
      <c r="AH60" s="1048">
        <f>SUM(AH57:AH59)</f>
        <v>0</v>
      </c>
      <c r="AI60" s="1049" t="str">
        <f>IF(AI57+AI58+AI59=0,"",AI57+AI58+AI59)</f>
        <v/>
      </c>
      <c r="AJ60" s="1050">
        <f>SUM(AJ57:AJ59)</f>
        <v>0</v>
      </c>
      <c r="AK60" s="1048">
        <f>SUM(AK57:AK59)</f>
        <v>0</v>
      </c>
      <c r="AL60" s="1049" t="str">
        <f>IF(AL57+AL58+AL59=0,"",AL57+AL58+AL59)</f>
        <v/>
      </c>
      <c r="AM60" s="1050">
        <f>SUM(AM57:AM59)</f>
        <v>0</v>
      </c>
      <c r="AN60" s="1048">
        <f>SUM(AN57:AN59)</f>
        <v>0</v>
      </c>
      <c r="AO60" s="1049" t="str">
        <f>IF(AO57+AO58+AO59=0,"",AO57+AO58+AO59)</f>
        <v/>
      </c>
      <c r="AP60" s="1050">
        <f>SUM(AP57:AP59)</f>
        <v>0</v>
      </c>
      <c r="AQ60" s="1048">
        <f>SUM(AQ57:AQ59)</f>
        <v>0</v>
      </c>
      <c r="AR60" s="1049" t="str">
        <f>IF(AR57+AR58+AR59=0,"",AR57+AR58+AR59)</f>
        <v/>
      </c>
      <c r="AS60" s="1050">
        <f>SUM(AS57:AS59)</f>
        <v>0</v>
      </c>
      <c r="AT60" s="1048">
        <f>SUM(AT57:AT59)</f>
        <v>0</v>
      </c>
      <c r="AU60" s="1049" t="str">
        <f>IF(AU57+AU58+AU59=0,"",AU57+AU58+AU59)</f>
        <v/>
      </c>
      <c r="AV60" s="1050">
        <f>SUM(AV57:AV59)</f>
        <v>0</v>
      </c>
      <c r="AW60" s="1048">
        <f>SUM(AW57:AW59)</f>
        <v>0</v>
      </c>
      <c r="AX60" s="1049" t="str">
        <f>IF(AX57+AX58+AX59=0,"",AX57+AX58+AX59)</f>
        <v/>
      </c>
      <c r="AY60" s="1050">
        <f>SUM(AY57:AY59)</f>
        <v>0</v>
      </c>
      <c r="AZ60" s="1048">
        <f>SUM(AZ57:AZ59)</f>
        <v>0</v>
      </c>
      <c r="BA60" s="1049" t="str">
        <f>IF(BA57+BA58+BA59=0,"",BA57+BA58+BA59)</f>
        <v/>
      </c>
      <c r="BB60" s="1050">
        <f>SUM(BB57:BB59)</f>
        <v>0</v>
      </c>
      <c r="BC60" s="1048">
        <f>SUM(BC57:BC59)</f>
        <v>0</v>
      </c>
      <c r="BD60" s="1049" t="str">
        <f>IF(BD57+BD58+BD59=0,"",BD57+BD58+BD59)</f>
        <v/>
      </c>
      <c r="BE60" s="1050">
        <f>SUM(BE57:BE59)</f>
        <v>0</v>
      </c>
      <c r="BF60" s="1048">
        <f>SUM(BF57:BF59)</f>
        <v>0</v>
      </c>
      <c r="BG60" s="1049" t="str">
        <f>IF(BG57+BG58+BG59=0,"",BG57+BG58+BG59)</f>
        <v/>
      </c>
      <c r="BH60" s="1050">
        <f>SUM(BH57:BH59)</f>
        <v>0</v>
      </c>
      <c r="BI60" s="1048">
        <f>SUM(BI57:BI59)</f>
        <v>0</v>
      </c>
      <c r="BJ60" s="1049" t="str">
        <f>IF(BJ57+BJ58+BJ59=0,"",BJ57+BJ58+BJ59)</f>
        <v/>
      </c>
      <c r="BK60" s="1050">
        <f>SUM(BK57:BK59)</f>
        <v>0</v>
      </c>
      <c r="BL60" s="1048">
        <f>SUM(BL57:BL59)</f>
        <v>0</v>
      </c>
      <c r="BM60" s="1049" t="str">
        <f>IF(BM57+BM58+BM59=0,"",BM57+BM58+BM59)</f>
        <v/>
      </c>
      <c r="BN60" s="1050">
        <f>SUM(BN57:BN59)</f>
        <v>0</v>
      </c>
      <c r="BO60" s="1048">
        <f>SUM(BO57:BO59)</f>
        <v>0</v>
      </c>
      <c r="BP60" s="1049" t="str">
        <f>IF(BP57+BP58+BP59=0,"",BP57+BP58+BP59)</f>
        <v/>
      </c>
      <c r="BQ60" s="1050">
        <f>SUM(BQ57:BQ59)</f>
        <v>0</v>
      </c>
      <c r="BR60" s="1048">
        <f>SUM(BR57:BR59)</f>
        <v>0</v>
      </c>
      <c r="BS60" s="1049" t="str">
        <f>IF(BS57+BS58+BS59=0,"",BS57+BS58+BS59)</f>
        <v/>
      </c>
      <c r="BT60" s="1050">
        <f>SUM(BT57:BT59)</f>
        <v>0</v>
      </c>
      <c r="BU60" s="1048">
        <f>SUM(BU57:BU59)</f>
        <v>0</v>
      </c>
      <c r="BV60" s="1049" t="str">
        <f>IF(BV57+BV58+BV59=0,"",BV57+BV58+BV59)</f>
        <v/>
      </c>
      <c r="BW60" s="1050">
        <f>SUM(BW57:BW59)</f>
        <v>0</v>
      </c>
      <c r="BX60" s="1048">
        <f>SUM(BX57:BX59)</f>
        <v>0</v>
      </c>
      <c r="BY60" s="1049" t="str">
        <f>IF(BY57+BY58+BY59=0,"",BY57+BY58+BY59)</f>
        <v/>
      </c>
      <c r="BZ60" s="1050">
        <f>SUM(BZ57:BZ59)</f>
        <v>0</v>
      </c>
      <c r="CA60" s="1048">
        <f>SUM(CA57:CA59)</f>
        <v>0</v>
      </c>
      <c r="CB60" s="1049" t="str">
        <f>IF(CB57+CB58+CB59=0,"",CB57+CB58+CB59)</f>
        <v/>
      </c>
      <c r="CC60" s="1050">
        <f>SUM(CC57:CC59)</f>
        <v>0</v>
      </c>
      <c r="CD60" s="1048">
        <f>SUM(CD57:CD59)</f>
        <v>0</v>
      </c>
      <c r="CE60" s="1049" t="str">
        <f>IF(CE57+CE58+CE59=0,"",CE57+CE58+CE59)</f>
        <v/>
      </c>
      <c r="CF60" s="1050">
        <f>SUM(CF57:CF59)</f>
        <v>0</v>
      </c>
      <c r="CG60" s="1048">
        <f>SUM(CG57:CG59)</f>
        <v>0</v>
      </c>
      <c r="CH60" s="1049" t="str">
        <f>IF(CH57+CH58+CH59=0,"",CH57+CH58+CH59)</f>
        <v/>
      </c>
      <c r="CI60" s="1050">
        <f>SUM(CI57:CI59)</f>
        <v>0</v>
      </c>
      <c r="CJ60" s="1048">
        <f>SUM(CJ57:CJ59)</f>
        <v>0</v>
      </c>
      <c r="CK60" s="1049" t="str">
        <f>IF(CK57+CK58+CK59=0,"",CK57+CK58+CK59)</f>
        <v/>
      </c>
      <c r="CL60" s="1050">
        <f>SUM(CL57:CL59)</f>
        <v>0</v>
      </c>
      <c r="CM60" s="1048">
        <f>SUM(CM57:CM59)</f>
        <v>0</v>
      </c>
      <c r="CN60" s="1049" t="str">
        <f>IF(CN57+CN58+CN59=0,"",CN57+CN58+CN59)</f>
        <v/>
      </c>
      <c r="CO60" s="1030">
        <f t="shared" si="0"/>
        <v>0</v>
      </c>
      <c r="CP60" s="1031">
        <f>MIN($DP$13:$DP$42)</f>
        <v>0</v>
      </c>
      <c r="CQ60" s="1053">
        <f>SUM(CQ57:CQ59)</f>
        <v>0</v>
      </c>
      <c r="CR60" s="1573"/>
      <c r="CS60" s="1574"/>
    </row>
    <row r="61" spans="1:97" x14ac:dyDescent="0.25">
      <c r="A61" s="1043">
        <f>A57+1</f>
        <v>43478</v>
      </c>
      <c r="B61" s="1044" t="s">
        <v>167</v>
      </c>
      <c r="C61" s="827"/>
      <c r="D61" s="827"/>
      <c r="E61" s="839"/>
      <c r="F61" s="828"/>
      <c r="G61" s="827"/>
      <c r="H61" s="842"/>
      <c r="I61" s="829"/>
      <c r="J61" s="827"/>
      <c r="K61" s="839"/>
      <c r="L61" s="828"/>
      <c r="M61" s="827"/>
      <c r="N61" s="842"/>
      <c r="O61" s="829"/>
      <c r="P61" s="827"/>
      <c r="Q61" s="839"/>
      <c r="R61" s="828"/>
      <c r="S61" s="827"/>
      <c r="T61" s="842"/>
      <c r="U61" s="829"/>
      <c r="V61" s="827"/>
      <c r="W61" s="839"/>
      <c r="X61" s="828"/>
      <c r="Y61" s="827"/>
      <c r="Z61" s="842"/>
      <c r="AA61" s="829"/>
      <c r="AB61" s="827"/>
      <c r="AC61" s="839"/>
      <c r="AD61" s="828"/>
      <c r="AE61" s="827"/>
      <c r="AF61" s="839"/>
      <c r="AG61" s="828"/>
      <c r="AH61" s="827"/>
      <c r="AI61" s="839"/>
      <c r="AJ61" s="828"/>
      <c r="AK61" s="827"/>
      <c r="AL61" s="839"/>
      <c r="AM61" s="828"/>
      <c r="AN61" s="827"/>
      <c r="AO61" s="839"/>
      <c r="AP61" s="828"/>
      <c r="AQ61" s="827"/>
      <c r="AR61" s="839"/>
      <c r="AS61" s="828"/>
      <c r="AT61" s="827"/>
      <c r="AU61" s="839"/>
      <c r="AV61" s="828"/>
      <c r="AW61" s="827"/>
      <c r="AX61" s="839"/>
      <c r="AY61" s="828"/>
      <c r="AZ61" s="827"/>
      <c r="BA61" s="839"/>
      <c r="BB61" s="828"/>
      <c r="BC61" s="827"/>
      <c r="BD61" s="839"/>
      <c r="BE61" s="828"/>
      <c r="BF61" s="827"/>
      <c r="BG61" s="839"/>
      <c r="BH61" s="828"/>
      <c r="BI61" s="827"/>
      <c r="BJ61" s="839"/>
      <c r="BK61" s="828"/>
      <c r="BL61" s="827"/>
      <c r="BM61" s="839"/>
      <c r="BN61" s="828"/>
      <c r="BO61" s="827"/>
      <c r="BP61" s="839"/>
      <c r="BQ61" s="828"/>
      <c r="BR61" s="827"/>
      <c r="BS61" s="839"/>
      <c r="BT61" s="828"/>
      <c r="BU61" s="827"/>
      <c r="BV61" s="839"/>
      <c r="BW61" s="828"/>
      <c r="BX61" s="827"/>
      <c r="BY61" s="839"/>
      <c r="BZ61" s="828"/>
      <c r="CA61" s="827"/>
      <c r="CB61" s="839"/>
      <c r="CC61" s="828"/>
      <c r="CD61" s="827"/>
      <c r="CE61" s="839"/>
      <c r="CF61" s="828"/>
      <c r="CG61" s="827"/>
      <c r="CH61" s="839"/>
      <c r="CI61" s="828"/>
      <c r="CJ61" s="827"/>
      <c r="CK61" s="839"/>
      <c r="CL61" s="828"/>
      <c r="CM61" s="827"/>
      <c r="CN61" s="839"/>
      <c r="CO61" s="1032">
        <f t="shared" si="0"/>
        <v>0</v>
      </c>
      <c r="CP61" s="1027">
        <f>CP64/3</f>
        <v>0</v>
      </c>
      <c r="CQ61" s="1022"/>
      <c r="CR61" s="1569"/>
      <c r="CS61" s="1570"/>
    </row>
    <row r="62" spans="1:97" x14ac:dyDescent="0.25">
      <c r="A62" s="1045"/>
      <c r="B62" s="1039" t="s">
        <v>168</v>
      </c>
      <c r="C62" s="830"/>
      <c r="D62" s="830"/>
      <c r="E62" s="840"/>
      <c r="F62" s="831"/>
      <c r="G62" s="830"/>
      <c r="H62" s="843"/>
      <c r="I62" s="810"/>
      <c r="J62" s="830"/>
      <c r="K62" s="840"/>
      <c r="L62" s="831"/>
      <c r="M62" s="830"/>
      <c r="N62" s="843"/>
      <c r="O62" s="810"/>
      <c r="P62" s="830"/>
      <c r="Q62" s="840"/>
      <c r="R62" s="831"/>
      <c r="S62" s="830"/>
      <c r="T62" s="843"/>
      <c r="U62" s="810"/>
      <c r="V62" s="830"/>
      <c r="W62" s="840"/>
      <c r="X62" s="831"/>
      <c r="Y62" s="830"/>
      <c r="Z62" s="843"/>
      <c r="AA62" s="810"/>
      <c r="AB62" s="830"/>
      <c r="AC62" s="840"/>
      <c r="AD62" s="831"/>
      <c r="AE62" s="830"/>
      <c r="AF62" s="840"/>
      <c r="AG62" s="831"/>
      <c r="AH62" s="830"/>
      <c r="AI62" s="840"/>
      <c r="AJ62" s="831"/>
      <c r="AK62" s="830"/>
      <c r="AL62" s="840"/>
      <c r="AM62" s="831"/>
      <c r="AN62" s="830"/>
      <c r="AO62" s="840"/>
      <c r="AP62" s="831"/>
      <c r="AQ62" s="830"/>
      <c r="AR62" s="840"/>
      <c r="AS62" s="831"/>
      <c r="AT62" s="830"/>
      <c r="AU62" s="840"/>
      <c r="AV62" s="831"/>
      <c r="AW62" s="830"/>
      <c r="AX62" s="840"/>
      <c r="AY62" s="831"/>
      <c r="AZ62" s="830"/>
      <c r="BA62" s="840"/>
      <c r="BB62" s="831"/>
      <c r="BC62" s="830"/>
      <c r="BD62" s="840"/>
      <c r="BE62" s="831"/>
      <c r="BF62" s="830"/>
      <c r="BG62" s="840"/>
      <c r="BH62" s="831"/>
      <c r="BI62" s="830"/>
      <c r="BJ62" s="840"/>
      <c r="BK62" s="831"/>
      <c r="BL62" s="830"/>
      <c r="BM62" s="840"/>
      <c r="BN62" s="831"/>
      <c r="BO62" s="830"/>
      <c r="BP62" s="840"/>
      <c r="BQ62" s="831"/>
      <c r="BR62" s="830"/>
      <c r="BS62" s="840"/>
      <c r="BT62" s="831"/>
      <c r="BU62" s="830"/>
      <c r="BV62" s="840"/>
      <c r="BW62" s="831"/>
      <c r="BX62" s="830"/>
      <c r="BY62" s="840"/>
      <c r="BZ62" s="831"/>
      <c r="CA62" s="830"/>
      <c r="CB62" s="840"/>
      <c r="CC62" s="831"/>
      <c r="CD62" s="830"/>
      <c r="CE62" s="840"/>
      <c r="CF62" s="831"/>
      <c r="CG62" s="830"/>
      <c r="CH62" s="840"/>
      <c r="CI62" s="831"/>
      <c r="CJ62" s="830"/>
      <c r="CK62" s="840"/>
      <c r="CL62" s="831"/>
      <c r="CM62" s="830"/>
      <c r="CN62" s="840"/>
      <c r="CO62" s="1028">
        <f t="shared" si="0"/>
        <v>0</v>
      </c>
      <c r="CP62" s="1029">
        <f>CP64/3</f>
        <v>0</v>
      </c>
      <c r="CQ62" s="1023"/>
      <c r="CR62" s="1571"/>
      <c r="CS62" s="1572"/>
    </row>
    <row r="63" spans="1:97" x14ac:dyDescent="0.25">
      <c r="A63" s="1045"/>
      <c r="B63" s="1039" t="s">
        <v>169</v>
      </c>
      <c r="C63" s="830"/>
      <c r="D63" s="830"/>
      <c r="E63" s="841"/>
      <c r="F63" s="831"/>
      <c r="G63" s="830"/>
      <c r="H63" s="844"/>
      <c r="I63" s="810"/>
      <c r="J63" s="830"/>
      <c r="K63" s="841"/>
      <c r="L63" s="831"/>
      <c r="M63" s="830"/>
      <c r="N63" s="844"/>
      <c r="O63" s="810"/>
      <c r="P63" s="830"/>
      <c r="Q63" s="841"/>
      <c r="R63" s="831"/>
      <c r="S63" s="830"/>
      <c r="T63" s="844"/>
      <c r="U63" s="810"/>
      <c r="V63" s="830"/>
      <c r="W63" s="841"/>
      <c r="X63" s="831"/>
      <c r="Y63" s="830"/>
      <c r="Z63" s="844"/>
      <c r="AA63" s="810"/>
      <c r="AB63" s="830"/>
      <c r="AC63" s="841"/>
      <c r="AD63" s="831"/>
      <c r="AE63" s="830"/>
      <c r="AF63" s="841"/>
      <c r="AG63" s="831"/>
      <c r="AH63" s="830"/>
      <c r="AI63" s="841"/>
      <c r="AJ63" s="831"/>
      <c r="AK63" s="830"/>
      <c r="AL63" s="841"/>
      <c r="AM63" s="831"/>
      <c r="AN63" s="830"/>
      <c r="AO63" s="841"/>
      <c r="AP63" s="831"/>
      <c r="AQ63" s="830"/>
      <c r="AR63" s="841"/>
      <c r="AS63" s="831"/>
      <c r="AT63" s="830"/>
      <c r="AU63" s="841"/>
      <c r="AV63" s="831"/>
      <c r="AW63" s="830"/>
      <c r="AX63" s="841"/>
      <c r="AY63" s="831"/>
      <c r="AZ63" s="830"/>
      <c r="BA63" s="841"/>
      <c r="BB63" s="831"/>
      <c r="BC63" s="830"/>
      <c r="BD63" s="841"/>
      <c r="BE63" s="831"/>
      <c r="BF63" s="830"/>
      <c r="BG63" s="841"/>
      <c r="BH63" s="831"/>
      <c r="BI63" s="830"/>
      <c r="BJ63" s="841"/>
      <c r="BK63" s="831"/>
      <c r="BL63" s="830"/>
      <c r="BM63" s="841"/>
      <c r="BN63" s="831"/>
      <c r="BO63" s="830"/>
      <c r="BP63" s="841"/>
      <c r="BQ63" s="831"/>
      <c r="BR63" s="830"/>
      <c r="BS63" s="841"/>
      <c r="BT63" s="831"/>
      <c r="BU63" s="830"/>
      <c r="BV63" s="841"/>
      <c r="BW63" s="831"/>
      <c r="BX63" s="830"/>
      <c r="BY63" s="841"/>
      <c r="BZ63" s="831"/>
      <c r="CA63" s="830"/>
      <c r="CB63" s="841"/>
      <c r="CC63" s="831"/>
      <c r="CD63" s="830"/>
      <c r="CE63" s="841"/>
      <c r="CF63" s="831"/>
      <c r="CG63" s="830"/>
      <c r="CH63" s="841"/>
      <c r="CI63" s="831"/>
      <c r="CJ63" s="830"/>
      <c r="CK63" s="841"/>
      <c r="CL63" s="831"/>
      <c r="CM63" s="830"/>
      <c r="CN63" s="841"/>
      <c r="CO63" s="1028">
        <f t="shared" si="0"/>
        <v>0</v>
      </c>
      <c r="CP63" s="1029">
        <f>CP64/3</f>
        <v>0</v>
      </c>
      <c r="CQ63" s="1024"/>
      <c r="CR63" s="1571"/>
      <c r="CS63" s="1572"/>
    </row>
    <row r="64" spans="1:97" ht="15.75" thickBot="1" x14ac:dyDescent="0.3">
      <c r="A64" s="1041"/>
      <c r="B64" s="1042" t="s">
        <v>170</v>
      </c>
      <c r="C64" s="1048">
        <f>SUM(C61:C63)</f>
        <v>0</v>
      </c>
      <c r="D64" s="1048">
        <f>SUM(D61:D63)</f>
        <v>0</v>
      </c>
      <c r="E64" s="1049" t="str">
        <f>IF(E61+E62+E63=0,"",E61+E62+E63)</f>
        <v/>
      </c>
      <c r="F64" s="1050">
        <f>SUM(F61:F63)</f>
        <v>0</v>
      </c>
      <c r="G64" s="1048">
        <f>SUM(G61:G63)</f>
        <v>0</v>
      </c>
      <c r="H64" s="1051" t="str">
        <f>IF(H61+H62+H63=0,"",H61+H62+H63)</f>
        <v/>
      </c>
      <c r="I64" s="1052">
        <f>SUM(I61:I63)</f>
        <v>0</v>
      </c>
      <c r="J64" s="1048">
        <f>SUM(J61:J63)</f>
        <v>0</v>
      </c>
      <c r="K64" s="1049" t="str">
        <f>IF(K61+K62+K63=0,"",K61+K62+K63)</f>
        <v/>
      </c>
      <c r="L64" s="1050">
        <f>SUM(L61:L63)</f>
        <v>0</v>
      </c>
      <c r="M64" s="1048">
        <f>SUM(M61:M63)</f>
        <v>0</v>
      </c>
      <c r="N64" s="1051" t="str">
        <f>IF(N61+N62+N63=0,"",N61+N62+N63)</f>
        <v/>
      </c>
      <c r="O64" s="1052">
        <f>SUM(O61:O63)</f>
        <v>0</v>
      </c>
      <c r="P64" s="1048">
        <f>SUM(P61:P63)</f>
        <v>0</v>
      </c>
      <c r="Q64" s="1049" t="str">
        <f>IF(Q61+Q62+Q63=0,"",Q61+Q62+Q63)</f>
        <v/>
      </c>
      <c r="R64" s="1050">
        <f>SUM(R61:R63)</f>
        <v>0</v>
      </c>
      <c r="S64" s="1048">
        <f>SUM(S61:S63)</f>
        <v>0</v>
      </c>
      <c r="T64" s="1051" t="str">
        <f>IF(T61+T62+T63=0,"",T61+T62+T63)</f>
        <v/>
      </c>
      <c r="U64" s="1052">
        <f>SUM(U61:U63)</f>
        <v>0</v>
      </c>
      <c r="V64" s="1048">
        <f>SUM(V61:V63)</f>
        <v>0</v>
      </c>
      <c r="W64" s="1049" t="str">
        <f>IF(W61+W62+W63=0,"",W61+W62+W63)</f>
        <v/>
      </c>
      <c r="X64" s="1050">
        <f>SUM(X61:X63)</f>
        <v>0</v>
      </c>
      <c r="Y64" s="1048">
        <f>SUM(Y61:Y63)</f>
        <v>0</v>
      </c>
      <c r="Z64" s="1051" t="str">
        <f>IF(Z61+Z62+Z63=0,"",Z61+Z62+Z63)</f>
        <v/>
      </c>
      <c r="AA64" s="1052">
        <f>SUM(AA61:AA63)</f>
        <v>0</v>
      </c>
      <c r="AB64" s="1048">
        <f>SUM(AB61:AB63)</f>
        <v>0</v>
      </c>
      <c r="AC64" s="1049" t="str">
        <f>IF(AC61+AC62+AC63=0,"",AC61+AC62+AC63)</f>
        <v/>
      </c>
      <c r="AD64" s="1050">
        <f>SUM(AD61:AD63)</f>
        <v>0</v>
      </c>
      <c r="AE64" s="1048">
        <f>SUM(AE61:AE63)</f>
        <v>0</v>
      </c>
      <c r="AF64" s="1049" t="str">
        <f>IF(AF61+AF62+AF63=0,"",AF61+AF62+AF63)</f>
        <v/>
      </c>
      <c r="AG64" s="1050">
        <f>SUM(AG61:AG63)</f>
        <v>0</v>
      </c>
      <c r="AH64" s="1048">
        <f>SUM(AH61:AH63)</f>
        <v>0</v>
      </c>
      <c r="AI64" s="1049" t="str">
        <f>IF(AI61+AI62+AI63=0,"",AI61+AI62+AI63)</f>
        <v/>
      </c>
      <c r="AJ64" s="1050">
        <f>SUM(AJ61:AJ63)</f>
        <v>0</v>
      </c>
      <c r="AK64" s="1048">
        <f>SUM(AK61:AK63)</f>
        <v>0</v>
      </c>
      <c r="AL64" s="1049" t="str">
        <f>IF(AL61+AL62+AL63=0,"",AL61+AL62+AL63)</f>
        <v/>
      </c>
      <c r="AM64" s="1050">
        <f>SUM(AM61:AM63)</f>
        <v>0</v>
      </c>
      <c r="AN64" s="1048">
        <f>SUM(AN61:AN63)</f>
        <v>0</v>
      </c>
      <c r="AO64" s="1049" t="str">
        <f>IF(AO61+AO62+AO63=0,"",AO61+AO62+AO63)</f>
        <v/>
      </c>
      <c r="AP64" s="1050">
        <f>SUM(AP61:AP63)</f>
        <v>0</v>
      </c>
      <c r="AQ64" s="1048">
        <f>SUM(AQ61:AQ63)</f>
        <v>0</v>
      </c>
      <c r="AR64" s="1049" t="str">
        <f>IF(AR61+AR62+AR63=0,"",AR61+AR62+AR63)</f>
        <v/>
      </c>
      <c r="AS64" s="1050">
        <f>SUM(AS61:AS63)</f>
        <v>0</v>
      </c>
      <c r="AT64" s="1048">
        <f>SUM(AT61:AT63)</f>
        <v>0</v>
      </c>
      <c r="AU64" s="1049" t="str">
        <f>IF(AU61+AU62+AU63=0,"",AU61+AU62+AU63)</f>
        <v/>
      </c>
      <c r="AV64" s="1050">
        <f>SUM(AV61:AV63)</f>
        <v>0</v>
      </c>
      <c r="AW64" s="1048">
        <f>SUM(AW61:AW63)</f>
        <v>0</v>
      </c>
      <c r="AX64" s="1049" t="str">
        <f>IF(AX61+AX62+AX63=0,"",AX61+AX62+AX63)</f>
        <v/>
      </c>
      <c r="AY64" s="1050">
        <f>SUM(AY61:AY63)</f>
        <v>0</v>
      </c>
      <c r="AZ64" s="1048">
        <f>SUM(AZ61:AZ63)</f>
        <v>0</v>
      </c>
      <c r="BA64" s="1049" t="str">
        <f>IF(BA61+BA62+BA63=0,"",BA61+BA62+BA63)</f>
        <v/>
      </c>
      <c r="BB64" s="1050">
        <f>SUM(BB61:BB63)</f>
        <v>0</v>
      </c>
      <c r="BC64" s="1048">
        <f>SUM(BC61:BC63)</f>
        <v>0</v>
      </c>
      <c r="BD64" s="1049" t="str">
        <f>IF(BD61+BD62+BD63=0,"",BD61+BD62+BD63)</f>
        <v/>
      </c>
      <c r="BE64" s="1050">
        <f>SUM(BE61:BE63)</f>
        <v>0</v>
      </c>
      <c r="BF64" s="1048">
        <f>SUM(BF61:BF63)</f>
        <v>0</v>
      </c>
      <c r="BG64" s="1049" t="str">
        <f>IF(BG61+BG62+BG63=0,"",BG61+BG62+BG63)</f>
        <v/>
      </c>
      <c r="BH64" s="1050">
        <f>SUM(BH61:BH63)</f>
        <v>0</v>
      </c>
      <c r="BI64" s="1048">
        <f>SUM(BI61:BI63)</f>
        <v>0</v>
      </c>
      <c r="BJ64" s="1049" t="str">
        <f>IF(BJ61+BJ62+BJ63=0,"",BJ61+BJ62+BJ63)</f>
        <v/>
      </c>
      <c r="BK64" s="1050">
        <f>SUM(BK61:BK63)</f>
        <v>0</v>
      </c>
      <c r="BL64" s="1048">
        <f>SUM(BL61:BL63)</f>
        <v>0</v>
      </c>
      <c r="BM64" s="1049" t="str">
        <f>IF(BM61+BM62+BM63=0,"",BM61+BM62+BM63)</f>
        <v/>
      </c>
      <c r="BN64" s="1050">
        <f>SUM(BN61:BN63)</f>
        <v>0</v>
      </c>
      <c r="BO64" s="1048">
        <f>SUM(BO61:BO63)</f>
        <v>0</v>
      </c>
      <c r="BP64" s="1049" t="str">
        <f>IF(BP61+BP62+BP63=0,"",BP61+BP62+BP63)</f>
        <v/>
      </c>
      <c r="BQ64" s="1050">
        <f>SUM(BQ61:BQ63)</f>
        <v>0</v>
      </c>
      <c r="BR64" s="1048">
        <f>SUM(BR61:BR63)</f>
        <v>0</v>
      </c>
      <c r="BS64" s="1049" t="str">
        <f>IF(BS61+BS62+BS63=0,"",BS61+BS62+BS63)</f>
        <v/>
      </c>
      <c r="BT64" s="1050">
        <f>SUM(BT61:BT63)</f>
        <v>0</v>
      </c>
      <c r="BU64" s="1048">
        <f>SUM(BU61:BU63)</f>
        <v>0</v>
      </c>
      <c r="BV64" s="1049" t="str">
        <f>IF(BV61+BV62+BV63=0,"",BV61+BV62+BV63)</f>
        <v/>
      </c>
      <c r="BW64" s="1050">
        <f>SUM(BW61:BW63)</f>
        <v>0</v>
      </c>
      <c r="BX64" s="1048">
        <f>SUM(BX61:BX63)</f>
        <v>0</v>
      </c>
      <c r="BY64" s="1049" t="str">
        <f>IF(BY61+BY62+BY63=0,"",BY61+BY62+BY63)</f>
        <v/>
      </c>
      <c r="BZ64" s="1050">
        <f>SUM(BZ61:BZ63)</f>
        <v>0</v>
      </c>
      <c r="CA64" s="1048">
        <f>SUM(CA61:CA63)</f>
        <v>0</v>
      </c>
      <c r="CB64" s="1049" t="str">
        <f>IF(CB61+CB62+CB63=0,"",CB61+CB62+CB63)</f>
        <v/>
      </c>
      <c r="CC64" s="1050">
        <f>SUM(CC61:CC63)</f>
        <v>0</v>
      </c>
      <c r="CD64" s="1048">
        <f>SUM(CD61:CD63)</f>
        <v>0</v>
      </c>
      <c r="CE64" s="1049" t="str">
        <f>IF(CE61+CE62+CE63=0,"",CE61+CE62+CE63)</f>
        <v/>
      </c>
      <c r="CF64" s="1050">
        <f>SUM(CF61:CF63)</f>
        <v>0</v>
      </c>
      <c r="CG64" s="1048">
        <f>SUM(CG61:CG63)</f>
        <v>0</v>
      </c>
      <c r="CH64" s="1049" t="str">
        <f>IF(CH61+CH62+CH63=0,"",CH61+CH62+CH63)</f>
        <v/>
      </c>
      <c r="CI64" s="1050">
        <f>SUM(CI61:CI63)</f>
        <v>0</v>
      </c>
      <c r="CJ64" s="1048">
        <f>SUM(CJ61:CJ63)</f>
        <v>0</v>
      </c>
      <c r="CK64" s="1049" t="str">
        <f>IF(CK61+CK62+CK63=0,"",CK61+CK62+CK63)</f>
        <v/>
      </c>
      <c r="CL64" s="1050">
        <f>SUM(CL61:CL63)</f>
        <v>0</v>
      </c>
      <c r="CM64" s="1048">
        <f>SUM(CM61:CM63)</f>
        <v>0</v>
      </c>
      <c r="CN64" s="1049" t="str">
        <f>IF(CN61+CN62+CN63=0,"",CN61+CN62+CN63)</f>
        <v/>
      </c>
      <c r="CO64" s="1030">
        <f t="shared" si="0"/>
        <v>0</v>
      </c>
      <c r="CP64" s="1031">
        <f>MIN($DP$13:$DP$42)</f>
        <v>0</v>
      </c>
      <c r="CQ64" s="1053">
        <f>SUM(CQ61:CQ63)</f>
        <v>0</v>
      </c>
      <c r="CR64" s="1573"/>
      <c r="CS64" s="1574"/>
    </row>
    <row r="65" spans="1:97" x14ac:dyDescent="0.25">
      <c r="A65" s="1045">
        <f>A61+1</f>
        <v>43479</v>
      </c>
      <c r="B65" s="1044" t="s">
        <v>167</v>
      </c>
      <c r="C65" s="827"/>
      <c r="D65" s="827"/>
      <c r="E65" s="839"/>
      <c r="F65" s="828"/>
      <c r="G65" s="827"/>
      <c r="H65" s="842"/>
      <c r="I65" s="829"/>
      <c r="J65" s="827"/>
      <c r="K65" s="839"/>
      <c r="L65" s="828"/>
      <c r="M65" s="827"/>
      <c r="N65" s="842"/>
      <c r="O65" s="829"/>
      <c r="P65" s="827"/>
      <c r="Q65" s="839"/>
      <c r="R65" s="828"/>
      <c r="S65" s="827"/>
      <c r="T65" s="842"/>
      <c r="U65" s="829"/>
      <c r="V65" s="827"/>
      <c r="W65" s="839"/>
      <c r="X65" s="828"/>
      <c r="Y65" s="827"/>
      <c r="Z65" s="842"/>
      <c r="AA65" s="829"/>
      <c r="AB65" s="827"/>
      <c r="AC65" s="839"/>
      <c r="AD65" s="828"/>
      <c r="AE65" s="827"/>
      <c r="AF65" s="839"/>
      <c r="AG65" s="828"/>
      <c r="AH65" s="827"/>
      <c r="AI65" s="839"/>
      <c r="AJ65" s="828"/>
      <c r="AK65" s="827"/>
      <c r="AL65" s="839"/>
      <c r="AM65" s="828"/>
      <c r="AN65" s="827"/>
      <c r="AO65" s="839"/>
      <c r="AP65" s="828"/>
      <c r="AQ65" s="827"/>
      <c r="AR65" s="839"/>
      <c r="AS65" s="828"/>
      <c r="AT65" s="827"/>
      <c r="AU65" s="839"/>
      <c r="AV65" s="828"/>
      <c r="AW65" s="827"/>
      <c r="AX65" s="839"/>
      <c r="AY65" s="828"/>
      <c r="AZ65" s="827"/>
      <c r="BA65" s="839"/>
      <c r="BB65" s="828"/>
      <c r="BC65" s="827"/>
      <c r="BD65" s="839"/>
      <c r="BE65" s="828"/>
      <c r="BF65" s="827"/>
      <c r="BG65" s="839"/>
      <c r="BH65" s="828"/>
      <c r="BI65" s="827"/>
      <c r="BJ65" s="839"/>
      <c r="BK65" s="828"/>
      <c r="BL65" s="827"/>
      <c r="BM65" s="839"/>
      <c r="BN65" s="828"/>
      <c r="BO65" s="827"/>
      <c r="BP65" s="839"/>
      <c r="BQ65" s="828"/>
      <c r="BR65" s="827"/>
      <c r="BS65" s="839"/>
      <c r="BT65" s="828"/>
      <c r="BU65" s="827"/>
      <c r="BV65" s="839"/>
      <c r="BW65" s="828"/>
      <c r="BX65" s="827"/>
      <c r="BY65" s="839"/>
      <c r="BZ65" s="828"/>
      <c r="CA65" s="827"/>
      <c r="CB65" s="839"/>
      <c r="CC65" s="828"/>
      <c r="CD65" s="827"/>
      <c r="CE65" s="839"/>
      <c r="CF65" s="828"/>
      <c r="CG65" s="827"/>
      <c r="CH65" s="839"/>
      <c r="CI65" s="828"/>
      <c r="CJ65" s="827"/>
      <c r="CK65" s="839"/>
      <c r="CL65" s="828"/>
      <c r="CM65" s="827"/>
      <c r="CN65" s="839"/>
      <c r="CO65" s="1032">
        <f t="shared" si="0"/>
        <v>0</v>
      </c>
      <c r="CP65" s="1027">
        <f>CP68/3</f>
        <v>0</v>
      </c>
      <c r="CQ65" s="1022"/>
      <c r="CR65" s="1569"/>
      <c r="CS65" s="1570"/>
    </row>
    <row r="66" spans="1:97" x14ac:dyDescent="0.25">
      <c r="A66" s="1045"/>
      <c r="B66" s="1039" t="s">
        <v>168</v>
      </c>
      <c r="C66" s="830"/>
      <c r="D66" s="830"/>
      <c r="E66" s="840"/>
      <c r="F66" s="831"/>
      <c r="G66" s="830"/>
      <c r="H66" s="843"/>
      <c r="I66" s="810"/>
      <c r="J66" s="830"/>
      <c r="K66" s="840"/>
      <c r="L66" s="831"/>
      <c r="M66" s="830"/>
      <c r="N66" s="843"/>
      <c r="O66" s="810"/>
      <c r="P66" s="830"/>
      <c r="Q66" s="840"/>
      <c r="R66" s="831"/>
      <c r="S66" s="830"/>
      <c r="T66" s="843"/>
      <c r="U66" s="810"/>
      <c r="V66" s="830"/>
      <c r="W66" s="840"/>
      <c r="X66" s="831"/>
      <c r="Y66" s="830"/>
      <c r="Z66" s="843"/>
      <c r="AA66" s="810"/>
      <c r="AB66" s="830"/>
      <c r="AC66" s="840"/>
      <c r="AD66" s="831"/>
      <c r="AE66" s="830"/>
      <c r="AF66" s="840"/>
      <c r="AG66" s="831"/>
      <c r="AH66" s="830"/>
      <c r="AI66" s="840"/>
      <c r="AJ66" s="831"/>
      <c r="AK66" s="830"/>
      <c r="AL66" s="840"/>
      <c r="AM66" s="831"/>
      <c r="AN66" s="830"/>
      <c r="AO66" s="840"/>
      <c r="AP66" s="831"/>
      <c r="AQ66" s="830"/>
      <c r="AR66" s="840"/>
      <c r="AS66" s="831"/>
      <c r="AT66" s="830"/>
      <c r="AU66" s="840"/>
      <c r="AV66" s="831"/>
      <c r="AW66" s="830"/>
      <c r="AX66" s="840"/>
      <c r="AY66" s="831"/>
      <c r="AZ66" s="830"/>
      <c r="BA66" s="840"/>
      <c r="BB66" s="831"/>
      <c r="BC66" s="830"/>
      <c r="BD66" s="840"/>
      <c r="BE66" s="831"/>
      <c r="BF66" s="830"/>
      <c r="BG66" s="840"/>
      <c r="BH66" s="831"/>
      <c r="BI66" s="830"/>
      <c r="BJ66" s="840"/>
      <c r="BK66" s="831"/>
      <c r="BL66" s="830"/>
      <c r="BM66" s="840"/>
      <c r="BN66" s="831"/>
      <c r="BO66" s="830"/>
      <c r="BP66" s="840"/>
      <c r="BQ66" s="831"/>
      <c r="BR66" s="830"/>
      <c r="BS66" s="840"/>
      <c r="BT66" s="831"/>
      <c r="BU66" s="830"/>
      <c r="BV66" s="840"/>
      <c r="BW66" s="831"/>
      <c r="BX66" s="830"/>
      <c r="BY66" s="840"/>
      <c r="BZ66" s="831"/>
      <c r="CA66" s="830"/>
      <c r="CB66" s="840"/>
      <c r="CC66" s="831"/>
      <c r="CD66" s="830"/>
      <c r="CE66" s="840"/>
      <c r="CF66" s="831"/>
      <c r="CG66" s="830"/>
      <c r="CH66" s="840"/>
      <c r="CI66" s="831"/>
      <c r="CJ66" s="830"/>
      <c r="CK66" s="840"/>
      <c r="CL66" s="831"/>
      <c r="CM66" s="830"/>
      <c r="CN66" s="840"/>
      <c r="CO66" s="1028">
        <f t="shared" si="0"/>
        <v>0</v>
      </c>
      <c r="CP66" s="1029">
        <f>CP68/3</f>
        <v>0</v>
      </c>
      <c r="CQ66" s="1023"/>
      <c r="CR66" s="1571"/>
      <c r="CS66" s="1572"/>
    </row>
    <row r="67" spans="1:97" x14ac:dyDescent="0.25">
      <c r="A67" s="1045"/>
      <c r="B67" s="1039" t="s">
        <v>169</v>
      </c>
      <c r="C67" s="830"/>
      <c r="D67" s="830"/>
      <c r="E67" s="841"/>
      <c r="F67" s="831"/>
      <c r="G67" s="830"/>
      <c r="H67" s="844"/>
      <c r="I67" s="810"/>
      <c r="J67" s="830"/>
      <c r="K67" s="841"/>
      <c r="L67" s="831"/>
      <c r="M67" s="830"/>
      <c r="N67" s="844"/>
      <c r="O67" s="810"/>
      <c r="P67" s="830"/>
      <c r="Q67" s="841"/>
      <c r="R67" s="831"/>
      <c r="S67" s="830"/>
      <c r="T67" s="844"/>
      <c r="U67" s="810"/>
      <c r="V67" s="830"/>
      <c r="W67" s="841"/>
      <c r="X67" s="831"/>
      <c r="Y67" s="830"/>
      <c r="Z67" s="844"/>
      <c r="AA67" s="810"/>
      <c r="AB67" s="830"/>
      <c r="AC67" s="841"/>
      <c r="AD67" s="831"/>
      <c r="AE67" s="830"/>
      <c r="AF67" s="841"/>
      <c r="AG67" s="831"/>
      <c r="AH67" s="830"/>
      <c r="AI67" s="841"/>
      <c r="AJ67" s="831"/>
      <c r="AK67" s="830"/>
      <c r="AL67" s="841"/>
      <c r="AM67" s="831"/>
      <c r="AN67" s="830"/>
      <c r="AO67" s="841"/>
      <c r="AP67" s="831"/>
      <c r="AQ67" s="830"/>
      <c r="AR67" s="841"/>
      <c r="AS67" s="831"/>
      <c r="AT67" s="830"/>
      <c r="AU67" s="841"/>
      <c r="AV67" s="831"/>
      <c r="AW67" s="830"/>
      <c r="AX67" s="841"/>
      <c r="AY67" s="831"/>
      <c r="AZ67" s="830"/>
      <c r="BA67" s="841"/>
      <c r="BB67" s="831"/>
      <c r="BC67" s="830"/>
      <c r="BD67" s="841"/>
      <c r="BE67" s="831"/>
      <c r="BF67" s="830"/>
      <c r="BG67" s="841"/>
      <c r="BH67" s="831"/>
      <c r="BI67" s="830"/>
      <c r="BJ67" s="841"/>
      <c r="BK67" s="831"/>
      <c r="BL67" s="830"/>
      <c r="BM67" s="841"/>
      <c r="BN67" s="831"/>
      <c r="BO67" s="830"/>
      <c r="BP67" s="841"/>
      <c r="BQ67" s="831"/>
      <c r="BR67" s="830"/>
      <c r="BS67" s="841"/>
      <c r="BT67" s="831"/>
      <c r="BU67" s="830"/>
      <c r="BV67" s="841"/>
      <c r="BW67" s="831"/>
      <c r="BX67" s="830"/>
      <c r="BY67" s="841"/>
      <c r="BZ67" s="831"/>
      <c r="CA67" s="830"/>
      <c r="CB67" s="841"/>
      <c r="CC67" s="831"/>
      <c r="CD67" s="830"/>
      <c r="CE67" s="841"/>
      <c r="CF67" s="831"/>
      <c r="CG67" s="830"/>
      <c r="CH67" s="841"/>
      <c r="CI67" s="831"/>
      <c r="CJ67" s="830"/>
      <c r="CK67" s="841"/>
      <c r="CL67" s="831"/>
      <c r="CM67" s="830"/>
      <c r="CN67" s="841"/>
      <c r="CO67" s="1028">
        <f t="shared" si="0"/>
        <v>0</v>
      </c>
      <c r="CP67" s="1029">
        <f>CP68/3</f>
        <v>0</v>
      </c>
      <c r="CQ67" s="1024"/>
      <c r="CR67" s="1571"/>
      <c r="CS67" s="1572"/>
    </row>
    <row r="68" spans="1:97" ht="15.75" thickBot="1" x14ac:dyDescent="0.3">
      <c r="A68" s="1046"/>
      <c r="B68" s="1042" t="s">
        <v>170</v>
      </c>
      <c r="C68" s="1048">
        <f>SUM(C65:C67)</f>
        <v>0</v>
      </c>
      <c r="D68" s="1048">
        <f>SUM(D65:D67)</f>
        <v>0</v>
      </c>
      <c r="E68" s="1049" t="str">
        <f>IF(E65+E66+E67=0,"",E65+E66+E67)</f>
        <v/>
      </c>
      <c r="F68" s="1050">
        <f>SUM(F65:F67)</f>
        <v>0</v>
      </c>
      <c r="G68" s="1048">
        <f>SUM(G65:G67)</f>
        <v>0</v>
      </c>
      <c r="H68" s="1051" t="str">
        <f>IF(H65+H66+H67=0,"",H65+H66+H67)</f>
        <v/>
      </c>
      <c r="I68" s="1052">
        <f>SUM(I65:I67)</f>
        <v>0</v>
      </c>
      <c r="J68" s="1048">
        <f>SUM(J65:J67)</f>
        <v>0</v>
      </c>
      <c r="K68" s="1049" t="str">
        <f>IF(K65+K66+K67=0,"",K65+K66+K67)</f>
        <v/>
      </c>
      <c r="L68" s="1050">
        <f>SUM(L65:L67)</f>
        <v>0</v>
      </c>
      <c r="M68" s="1048">
        <f>SUM(M65:M67)</f>
        <v>0</v>
      </c>
      <c r="N68" s="1051" t="str">
        <f>IF(N65+N66+N67=0,"",N65+N66+N67)</f>
        <v/>
      </c>
      <c r="O68" s="1052">
        <f>SUM(O65:O67)</f>
        <v>0</v>
      </c>
      <c r="P68" s="1048">
        <f>SUM(P65:P67)</f>
        <v>0</v>
      </c>
      <c r="Q68" s="1049" t="str">
        <f>IF(Q65+Q66+Q67=0,"",Q65+Q66+Q67)</f>
        <v/>
      </c>
      <c r="R68" s="1050">
        <f>SUM(R65:R67)</f>
        <v>0</v>
      </c>
      <c r="S68" s="1048">
        <f>SUM(S65:S67)</f>
        <v>0</v>
      </c>
      <c r="T68" s="1051" t="str">
        <f>IF(T65+T66+T67=0,"",T65+T66+T67)</f>
        <v/>
      </c>
      <c r="U68" s="1052">
        <f>SUM(U65:U67)</f>
        <v>0</v>
      </c>
      <c r="V68" s="1048">
        <f>SUM(V65:V67)</f>
        <v>0</v>
      </c>
      <c r="W68" s="1049" t="str">
        <f>IF(W65+W66+W67=0,"",W65+W66+W67)</f>
        <v/>
      </c>
      <c r="X68" s="1050">
        <f>SUM(X65:X67)</f>
        <v>0</v>
      </c>
      <c r="Y68" s="1048">
        <f>SUM(Y65:Y67)</f>
        <v>0</v>
      </c>
      <c r="Z68" s="1051" t="str">
        <f>IF(Z65+Z66+Z67=0,"",Z65+Z66+Z67)</f>
        <v/>
      </c>
      <c r="AA68" s="1052">
        <f>SUM(AA65:AA67)</f>
        <v>0</v>
      </c>
      <c r="AB68" s="1048">
        <f>SUM(AB65:AB67)</f>
        <v>0</v>
      </c>
      <c r="AC68" s="1049" t="str">
        <f>IF(AC65+AC66+AC67=0,"",AC65+AC66+AC67)</f>
        <v/>
      </c>
      <c r="AD68" s="1050">
        <f>SUM(AD65:AD67)</f>
        <v>0</v>
      </c>
      <c r="AE68" s="1048">
        <f>SUM(AE65:AE67)</f>
        <v>0</v>
      </c>
      <c r="AF68" s="1049" t="str">
        <f>IF(AF65+AF66+AF67=0,"",AF65+AF66+AF67)</f>
        <v/>
      </c>
      <c r="AG68" s="1050">
        <f>SUM(AG65:AG67)</f>
        <v>0</v>
      </c>
      <c r="AH68" s="1048">
        <f>SUM(AH65:AH67)</f>
        <v>0</v>
      </c>
      <c r="AI68" s="1049" t="str">
        <f>IF(AI65+AI66+AI67=0,"",AI65+AI66+AI67)</f>
        <v/>
      </c>
      <c r="AJ68" s="1050">
        <f>SUM(AJ65:AJ67)</f>
        <v>0</v>
      </c>
      <c r="AK68" s="1048">
        <f>SUM(AK65:AK67)</f>
        <v>0</v>
      </c>
      <c r="AL68" s="1049" t="str">
        <f>IF(AL65+AL66+AL67=0,"",AL65+AL66+AL67)</f>
        <v/>
      </c>
      <c r="AM68" s="1050">
        <f>SUM(AM65:AM67)</f>
        <v>0</v>
      </c>
      <c r="AN68" s="1048">
        <f>SUM(AN65:AN67)</f>
        <v>0</v>
      </c>
      <c r="AO68" s="1049" t="str">
        <f>IF(AO65+AO66+AO67=0,"",AO65+AO66+AO67)</f>
        <v/>
      </c>
      <c r="AP68" s="1050">
        <f>SUM(AP65:AP67)</f>
        <v>0</v>
      </c>
      <c r="AQ68" s="1048">
        <f>SUM(AQ65:AQ67)</f>
        <v>0</v>
      </c>
      <c r="AR68" s="1049" t="str">
        <f>IF(AR65+AR66+AR67=0,"",AR65+AR66+AR67)</f>
        <v/>
      </c>
      <c r="AS68" s="1050">
        <f>SUM(AS65:AS67)</f>
        <v>0</v>
      </c>
      <c r="AT68" s="1048">
        <f>SUM(AT65:AT67)</f>
        <v>0</v>
      </c>
      <c r="AU68" s="1049" t="str">
        <f>IF(AU65+AU66+AU67=0,"",AU65+AU66+AU67)</f>
        <v/>
      </c>
      <c r="AV68" s="1050">
        <f>SUM(AV65:AV67)</f>
        <v>0</v>
      </c>
      <c r="AW68" s="1048">
        <f>SUM(AW65:AW67)</f>
        <v>0</v>
      </c>
      <c r="AX68" s="1049" t="str">
        <f>IF(AX65+AX66+AX67=0,"",AX65+AX66+AX67)</f>
        <v/>
      </c>
      <c r="AY68" s="1050">
        <f>SUM(AY65:AY67)</f>
        <v>0</v>
      </c>
      <c r="AZ68" s="1048">
        <f>SUM(AZ65:AZ67)</f>
        <v>0</v>
      </c>
      <c r="BA68" s="1049" t="str">
        <f>IF(BA65+BA66+BA67=0,"",BA65+BA66+BA67)</f>
        <v/>
      </c>
      <c r="BB68" s="1050">
        <f>SUM(BB65:BB67)</f>
        <v>0</v>
      </c>
      <c r="BC68" s="1048">
        <f>SUM(BC65:BC67)</f>
        <v>0</v>
      </c>
      <c r="BD68" s="1049" t="str">
        <f>IF(BD65+BD66+BD67=0,"",BD65+BD66+BD67)</f>
        <v/>
      </c>
      <c r="BE68" s="1050">
        <f>SUM(BE65:BE67)</f>
        <v>0</v>
      </c>
      <c r="BF68" s="1048">
        <f>SUM(BF65:BF67)</f>
        <v>0</v>
      </c>
      <c r="BG68" s="1049" t="str">
        <f>IF(BG65+BG66+BG67=0,"",BG65+BG66+BG67)</f>
        <v/>
      </c>
      <c r="BH68" s="1050">
        <f>SUM(BH65:BH67)</f>
        <v>0</v>
      </c>
      <c r="BI68" s="1048">
        <f>SUM(BI65:BI67)</f>
        <v>0</v>
      </c>
      <c r="BJ68" s="1049" t="str">
        <f>IF(BJ65+BJ66+BJ67=0,"",BJ65+BJ66+BJ67)</f>
        <v/>
      </c>
      <c r="BK68" s="1050">
        <f>SUM(BK65:BK67)</f>
        <v>0</v>
      </c>
      <c r="BL68" s="1048">
        <f>SUM(BL65:BL67)</f>
        <v>0</v>
      </c>
      <c r="BM68" s="1049" t="str">
        <f>IF(BM65+BM66+BM67=0,"",BM65+BM66+BM67)</f>
        <v/>
      </c>
      <c r="BN68" s="1050">
        <f>SUM(BN65:BN67)</f>
        <v>0</v>
      </c>
      <c r="BO68" s="1048">
        <f>SUM(BO65:BO67)</f>
        <v>0</v>
      </c>
      <c r="BP68" s="1049" t="str">
        <f>IF(BP65+BP66+BP67=0,"",BP65+BP66+BP67)</f>
        <v/>
      </c>
      <c r="BQ68" s="1050">
        <f>SUM(BQ65:BQ67)</f>
        <v>0</v>
      </c>
      <c r="BR68" s="1048">
        <f>SUM(BR65:BR67)</f>
        <v>0</v>
      </c>
      <c r="BS68" s="1049" t="str">
        <f>IF(BS65+BS66+BS67=0,"",BS65+BS66+BS67)</f>
        <v/>
      </c>
      <c r="BT68" s="1050">
        <f>SUM(BT65:BT67)</f>
        <v>0</v>
      </c>
      <c r="BU68" s="1048">
        <f>SUM(BU65:BU67)</f>
        <v>0</v>
      </c>
      <c r="BV68" s="1049" t="str">
        <f>IF(BV65+BV66+BV67=0,"",BV65+BV66+BV67)</f>
        <v/>
      </c>
      <c r="BW68" s="1050">
        <f>SUM(BW65:BW67)</f>
        <v>0</v>
      </c>
      <c r="BX68" s="1048">
        <f>SUM(BX65:BX67)</f>
        <v>0</v>
      </c>
      <c r="BY68" s="1049" t="str">
        <f>IF(BY65+BY66+BY67=0,"",BY65+BY66+BY67)</f>
        <v/>
      </c>
      <c r="BZ68" s="1050">
        <f>SUM(BZ65:BZ67)</f>
        <v>0</v>
      </c>
      <c r="CA68" s="1048">
        <f>SUM(CA65:CA67)</f>
        <v>0</v>
      </c>
      <c r="CB68" s="1049" t="str">
        <f>IF(CB65+CB66+CB67=0,"",CB65+CB66+CB67)</f>
        <v/>
      </c>
      <c r="CC68" s="1050">
        <f>SUM(CC65:CC67)</f>
        <v>0</v>
      </c>
      <c r="CD68" s="1048">
        <f>SUM(CD65:CD67)</f>
        <v>0</v>
      </c>
      <c r="CE68" s="1049" t="str">
        <f>IF(CE65+CE66+CE67=0,"",CE65+CE66+CE67)</f>
        <v/>
      </c>
      <c r="CF68" s="1050">
        <f>SUM(CF65:CF67)</f>
        <v>0</v>
      </c>
      <c r="CG68" s="1048">
        <f>SUM(CG65:CG67)</f>
        <v>0</v>
      </c>
      <c r="CH68" s="1049" t="str">
        <f>IF(CH65+CH66+CH67=0,"",CH65+CH66+CH67)</f>
        <v/>
      </c>
      <c r="CI68" s="1050">
        <f>SUM(CI65:CI67)</f>
        <v>0</v>
      </c>
      <c r="CJ68" s="1048">
        <f>SUM(CJ65:CJ67)</f>
        <v>0</v>
      </c>
      <c r="CK68" s="1049" t="str">
        <f>IF(CK65+CK66+CK67=0,"",CK65+CK66+CK67)</f>
        <v/>
      </c>
      <c r="CL68" s="1050">
        <f>SUM(CL65:CL67)</f>
        <v>0</v>
      </c>
      <c r="CM68" s="1048">
        <f>SUM(CM65:CM67)</f>
        <v>0</v>
      </c>
      <c r="CN68" s="1049" t="str">
        <f>IF(CN65+CN66+CN67=0,"",CN65+CN66+CN67)</f>
        <v/>
      </c>
      <c r="CO68" s="1030">
        <f t="shared" si="0"/>
        <v>0</v>
      </c>
      <c r="CP68" s="1031">
        <f>MIN($DP$13:$DP$42)</f>
        <v>0</v>
      </c>
      <c r="CQ68" s="1053">
        <f>SUM(CQ65:CQ67)</f>
        <v>0</v>
      </c>
      <c r="CR68" s="1573"/>
      <c r="CS68" s="1574"/>
    </row>
    <row r="69" spans="1:97" x14ac:dyDescent="0.25">
      <c r="A69" s="1043">
        <f>A65+1</f>
        <v>43480</v>
      </c>
      <c r="B69" s="1044" t="s">
        <v>167</v>
      </c>
      <c r="C69" s="827"/>
      <c r="D69" s="827"/>
      <c r="E69" s="839"/>
      <c r="F69" s="828"/>
      <c r="G69" s="827"/>
      <c r="H69" s="842"/>
      <c r="I69" s="829"/>
      <c r="J69" s="827"/>
      <c r="K69" s="839"/>
      <c r="L69" s="828"/>
      <c r="M69" s="827"/>
      <c r="N69" s="842"/>
      <c r="O69" s="829"/>
      <c r="P69" s="827"/>
      <c r="Q69" s="839"/>
      <c r="R69" s="828"/>
      <c r="S69" s="827"/>
      <c r="T69" s="842"/>
      <c r="U69" s="829"/>
      <c r="V69" s="827"/>
      <c r="W69" s="839"/>
      <c r="X69" s="828"/>
      <c r="Y69" s="827"/>
      <c r="Z69" s="842"/>
      <c r="AA69" s="829"/>
      <c r="AB69" s="827"/>
      <c r="AC69" s="839"/>
      <c r="AD69" s="828"/>
      <c r="AE69" s="827"/>
      <c r="AF69" s="839"/>
      <c r="AG69" s="828"/>
      <c r="AH69" s="827"/>
      <c r="AI69" s="839"/>
      <c r="AJ69" s="828"/>
      <c r="AK69" s="827"/>
      <c r="AL69" s="839"/>
      <c r="AM69" s="828"/>
      <c r="AN69" s="827"/>
      <c r="AO69" s="839"/>
      <c r="AP69" s="828"/>
      <c r="AQ69" s="827"/>
      <c r="AR69" s="839"/>
      <c r="AS69" s="828"/>
      <c r="AT69" s="827"/>
      <c r="AU69" s="839"/>
      <c r="AV69" s="828"/>
      <c r="AW69" s="827"/>
      <c r="AX69" s="839"/>
      <c r="AY69" s="828"/>
      <c r="AZ69" s="827"/>
      <c r="BA69" s="839"/>
      <c r="BB69" s="828"/>
      <c r="BC69" s="827"/>
      <c r="BD69" s="839"/>
      <c r="BE69" s="828"/>
      <c r="BF69" s="827"/>
      <c r="BG69" s="839"/>
      <c r="BH69" s="828"/>
      <c r="BI69" s="827"/>
      <c r="BJ69" s="839"/>
      <c r="BK69" s="828"/>
      <c r="BL69" s="827"/>
      <c r="BM69" s="839"/>
      <c r="BN69" s="828"/>
      <c r="BO69" s="827"/>
      <c r="BP69" s="839"/>
      <c r="BQ69" s="828"/>
      <c r="BR69" s="827"/>
      <c r="BS69" s="839"/>
      <c r="BT69" s="828"/>
      <c r="BU69" s="827"/>
      <c r="BV69" s="839"/>
      <c r="BW69" s="828"/>
      <c r="BX69" s="827"/>
      <c r="BY69" s="839"/>
      <c r="BZ69" s="828"/>
      <c r="CA69" s="827"/>
      <c r="CB69" s="839"/>
      <c r="CC69" s="828"/>
      <c r="CD69" s="827"/>
      <c r="CE69" s="839"/>
      <c r="CF69" s="828"/>
      <c r="CG69" s="827"/>
      <c r="CH69" s="839"/>
      <c r="CI69" s="828"/>
      <c r="CJ69" s="827"/>
      <c r="CK69" s="839"/>
      <c r="CL69" s="828"/>
      <c r="CM69" s="827"/>
      <c r="CN69" s="839"/>
      <c r="CO69" s="1032">
        <f t="shared" si="0"/>
        <v>0</v>
      </c>
      <c r="CP69" s="1027">
        <f>CP72/3</f>
        <v>0</v>
      </c>
      <c r="CQ69" s="1022"/>
      <c r="CR69" s="1569"/>
      <c r="CS69" s="1570"/>
    </row>
    <row r="70" spans="1:97" x14ac:dyDescent="0.25">
      <c r="A70" s="1045"/>
      <c r="B70" s="1039" t="s">
        <v>168</v>
      </c>
      <c r="C70" s="830"/>
      <c r="D70" s="830"/>
      <c r="E70" s="840"/>
      <c r="F70" s="831"/>
      <c r="G70" s="830"/>
      <c r="H70" s="843"/>
      <c r="I70" s="810"/>
      <c r="J70" s="830"/>
      <c r="K70" s="840"/>
      <c r="L70" s="831"/>
      <c r="M70" s="830"/>
      <c r="N70" s="843"/>
      <c r="O70" s="810"/>
      <c r="P70" s="830"/>
      <c r="Q70" s="840"/>
      <c r="R70" s="831"/>
      <c r="S70" s="830"/>
      <c r="T70" s="843"/>
      <c r="U70" s="810"/>
      <c r="V70" s="830"/>
      <c r="W70" s="840"/>
      <c r="X70" s="831"/>
      <c r="Y70" s="830"/>
      <c r="Z70" s="843"/>
      <c r="AA70" s="810"/>
      <c r="AB70" s="830"/>
      <c r="AC70" s="840"/>
      <c r="AD70" s="831"/>
      <c r="AE70" s="830"/>
      <c r="AF70" s="840"/>
      <c r="AG70" s="831"/>
      <c r="AH70" s="830"/>
      <c r="AI70" s="840"/>
      <c r="AJ70" s="831"/>
      <c r="AK70" s="830"/>
      <c r="AL70" s="840"/>
      <c r="AM70" s="831"/>
      <c r="AN70" s="830"/>
      <c r="AO70" s="840"/>
      <c r="AP70" s="831"/>
      <c r="AQ70" s="830"/>
      <c r="AR70" s="840"/>
      <c r="AS70" s="831"/>
      <c r="AT70" s="830"/>
      <c r="AU70" s="840"/>
      <c r="AV70" s="831"/>
      <c r="AW70" s="830"/>
      <c r="AX70" s="840"/>
      <c r="AY70" s="831"/>
      <c r="AZ70" s="830"/>
      <c r="BA70" s="840"/>
      <c r="BB70" s="831"/>
      <c r="BC70" s="830"/>
      <c r="BD70" s="840"/>
      <c r="BE70" s="831"/>
      <c r="BF70" s="830"/>
      <c r="BG70" s="840"/>
      <c r="BH70" s="831"/>
      <c r="BI70" s="830"/>
      <c r="BJ70" s="840"/>
      <c r="BK70" s="831"/>
      <c r="BL70" s="830"/>
      <c r="BM70" s="840"/>
      <c r="BN70" s="831"/>
      <c r="BO70" s="830"/>
      <c r="BP70" s="840"/>
      <c r="BQ70" s="831"/>
      <c r="BR70" s="830"/>
      <c r="BS70" s="840"/>
      <c r="BT70" s="831"/>
      <c r="BU70" s="830"/>
      <c r="BV70" s="840"/>
      <c r="BW70" s="831"/>
      <c r="BX70" s="830"/>
      <c r="BY70" s="840"/>
      <c r="BZ70" s="831"/>
      <c r="CA70" s="830"/>
      <c r="CB70" s="840"/>
      <c r="CC70" s="831"/>
      <c r="CD70" s="830"/>
      <c r="CE70" s="840"/>
      <c r="CF70" s="831"/>
      <c r="CG70" s="830"/>
      <c r="CH70" s="840"/>
      <c r="CI70" s="831"/>
      <c r="CJ70" s="830"/>
      <c r="CK70" s="840"/>
      <c r="CL70" s="831"/>
      <c r="CM70" s="830"/>
      <c r="CN70" s="840"/>
      <c r="CO70" s="1028">
        <f t="shared" si="0"/>
        <v>0</v>
      </c>
      <c r="CP70" s="1029">
        <f>CP72/3</f>
        <v>0</v>
      </c>
      <c r="CQ70" s="1023"/>
      <c r="CR70" s="1571"/>
      <c r="CS70" s="1572"/>
    </row>
    <row r="71" spans="1:97" x14ac:dyDescent="0.25">
      <c r="A71" s="1045"/>
      <c r="B71" s="1039" t="s">
        <v>169</v>
      </c>
      <c r="C71" s="830"/>
      <c r="D71" s="830"/>
      <c r="E71" s="841"/>
      <c r="F71" s="831"/>
      <c r="G71" s="830"/>
      <c r="H71" s="844"/>
      <c r="I71" s="810"/>
      <c r="J71" s="830"/>
      <c r="K71" s="841"/>
      <c r="L71" s="831"/>
      <c r="M71" s="830"/>
      <c r="N71" s="844"/>
      <c r="O71" s="810"/>
      <c r="P71" s="830"/>
      <c r="Q71" s="841"/>
      <c r="R71" s="831"/>
      <c r="S71" s="830"/>
      <c r="T71" s="844"/>
      <c r="U71" s="810"/>
      <c r="V71" s="830"/>
      <c r="W71" s="841"/>
      <c r="X71" s="831"/>
      <c r="Y71" s="830"/>
      <c r="Z71" s="844"/>
      <c r="AA71" s="810"/>
      <c r="AB71" s="830"/>
      <c r="AC71" s="841"/>
      <c r="AD71" s="831"/>
      <c r="AE71" s="830"/>
      <c r="AF71" s="841"/>
      <c r="AG71" s="831"/>
      <c r="AH71" s="830"/>
      <c r="AI71" s="841"/>
      <c r="AJ71" s="831"/>
      <c r="AK71" s="830"/>
      <c r="AL71" s="841"/>
      <c r="AM71" s="831"/>
      <c r="AN71" s="830"/>
      <c r="AO71" s="841"/>
      <c r="AP71" s="831"/>
      <c r="AQ71" s="830"/>
      <c r="AR71" s="841"/>
      <c r="AS71" s="831"/>
      <c r="AT71" s="830"/>
      <c r="AU71" s="841"/>
      <c r="AV71" s="831"/>
      <c r="AW71" s="830"/>
      <c r="AX71" s="841"/>
      <c r="AY71" s="831"/>
      <c r="AZ71" s="830"/>
      <c r="BA71" s="841"/>
      <c r="BB71" s="831"/>
      <c r="BC71" s="830"/>
      <c r="BD71" s="841"/>
      <c r="BE71" s="831"/>
      <c r="BF71" s="830"/>
      <c r="BG71" s="841"/>
      <c r="BH71" s="831"/>
      <c r="BI71" s="830"/>
      <c r="BJ71" s="841"/>
      <c r="BK71" s="831"/>
      <c r="BL71" s="830"/>
      <c r="BM71" s="841"/>
      <c r="BN71" s="831"/>
      <c r="BO71" s="830"/>
      <c r="BP71" s="841"/>
      <c r="BQ71" s="831"/>
      <c r="BR71" s="830"/>
      <c r="BS71" s="841"/>
      <c r="BT71" s="831"/>
      <c r="BU71" s="830"/>
      <c r="BV71" s="841"/>
      <c r="BW71" s="831"/>
      <c r="BX71" s="830"/>
      <c r="BY71" s="841"/>
      <c r="BZ71" s="831"/>
      <c r="CA71" s="830"/>
      <c r="CB71" s="841"/>
      <c r="CC71" s="831"/>
      <c r="CD71" s="830"/>
      <c r="CE71" s="841"/>
      <c r="CF71" s="831"/>
      <c r="CG71" s="830"/>
      <c r="CH71" s="841"/>
      <c r="CI71" s="831"/>
      <c r="CJ71" s="830"/>
      <c r="CK71" s="841"/>
      <c r="CL71" s="831"/>
      <c r="CM71" s="830"/>
      <c r="CN71" s="841"/>
      <c r="CO71" s="1028">
        <f t="shared" si="0"/>
        <v>0</v>
      </c>
      <c r="CP71" s="1029">
        <f>CP72/3</f>
        <v>0</v>
      </c>
      <c r="CQ71" s="1024"/>
      <c r="CR71" s="1571"/>
      <c r="CS71" s="1572"/>
    </row>
    <row r="72" spans="1:97" ht="15.75" thickBot="1" x14ac:dyDescent="0.3">
      <c r="A72" s="1041"/>
      <c r="B72" s="1042" t="s">
        <v>170</v>
      </c>
      <c r="C72" s="1048">
        <f>SUM(C69:C71)</f>
        <v>0</v>
      </c>
      <c r="D72" s="1048">
        <f>SUM(D69:D71)</f>
        <v>0</v>
      </c>
      <c r="E72" s="1049" t="str">
        <f>IF(E69+E70+E71=0,"",E69+E70+E71)</f>
        <v/>
      </c>
      <c r="F72" s="1050">
        <f>SUM(F69:F71)</f>
        <v>0</v>
      </c>
      <c r="G72" s="1048">
        <f>SUM(G69:G71)</f>
        <v>0</v>
      </c>
      <c r="H72" s="1051" t="str">
        <f>IF(H69+H70+H71=0,"",H69+H70+H71)</f>
        <v/>
      </c>
      <c r="I72" s="1052">
        <f>SUM(I69:I71)</f>
        <v>0</v>
      </c>
      <c r="J72" s="1048">
        <f>SUM(J69:J71)</f>
        <v>0</v>
      </c>
      <c r="K72" s="1049" t="str">
        <f>IF(K69+K70+K71=0,"",K69+K70+K71)</f>
        <v/>
      </c>
      <c r="L72" s="1050">
        <f>SUM(L69:L71)</f>
        <v>0</v>
      </c>
      <c r="M72" s="1048">
        <f>SUM(M69:M71)</f>
        <v>0</v>
      </c>
      <c r="N72" s="1051" t="str">
        <f>IF(N69+N70+N71=0,"",N69+N70+N71)</f>
        <v/>
      </c>
      <c r="O72" s="1052">
        <f>SUM(O69:O71)</f>
        <v>0</v>
      </c>
      <c r="P72" s="1048">
        <f>SUM(P69:P71)</f>
        <v>0</v>
      </c>
      <c r="Q72" s="1049" t="str">
        <f>IF(Q69+Q70+Q71=0,"",Q69+Q70+Q71)</f>
        <v/>
      </c>
      <c r="R72" s="1050">
        <f>SUM(R69:R71)</f>
        <v>0</v>
      </c>
      <c r="S72" s="1048">
        <f>SUM(S69:S71)</f>
        <v>0</v>
      </c>
      <c r="T72" s="1051" t="str">
        <f>IF(T69+T70+T71=0,"",T69+T70+T71)</f>
        <v/>
      </c>
      <c r="U72" s="1052">
        <f>SUM(U69:U71)</f>
        <v>0</v>
      </c>
      <c r="V72" s="1048">
        <f>SUM(V69:V71)</f>
        <v>0</v>
      </c>
      <c r="W72" s="1049" t="str">
        <f>IF(W69+W70+W71=0,"",W69+W70+W71)</f>
        <v/>
      </c>
      <c r="X72" s="1050">
        <f>SUM(X69:X71)</f>
        <v>0</v>
      </c>
      <c r="Y72" s="1048">
        <f>SUM(Y69:Y71)</f>
        <v>0</v>
      </c>
      <c r="Z72" s="1051" t="str">
        <f>IF(Z69+Z70+Z71=0,"",Z69+Z70+Z71)</f>
        <v/>
      </c>
      <c r="AA72" s="1052">
        <f>SUM(AA69:AA71)</f>
        <v>0</v>
      </c>
      <c r="AB72" s="1048">
        <f>SUM(AB69:AB71)</f>
        <v>0</v>
      </c>
      <c r="AC72" s="1049" t="str">
        <f>IF(AC69+AC70+AC71=0,"",AC69+AC70+AC71)</f>
        <v/>
      </c>
      <c r="AD72" s="1050">
        <f>SUM(AD69:AD71)</f>
        <v>0</v>
      </c>
      <c r="AE72" s="1048">
        <f>SUM(AE69:AE71)</f>
        <v>0</v>
      </c>
      <c r="AF72" s="1049" t="str">
        <f>IF(AF69+AF70+AF71=0,"",AF69+AF70+AF71)</f>
        <v/>
      </c>
      <c r="AG72" s="1050">
        <f>SUM(AG69:AG71)</f>
        <v>0</v>
      </c>
      <c r="AH72" s="1048">
        <f>SUM(AH69:AH71)</f>
        <v>0</v>
      </c>
      <c r="AI72" s="1049" t="str">
        <f>IF(AI69+AI70+AI71=0,"",AI69+AI70+AI71)</f>
        <v/>
      </c>
      <c r="AJ72" s="1050">
        <f>SUM(AJ69:AJ71)</f>
        <v>0</v>
      </c>
      <c r="AK72" s="1048">
        <f>SUM(AK69:AK71)</f>
        <v>0</v>
      </c>
      <c r="AL72" s="1049" t="str">
        <f>IF(AL69+AL70+AL71=0,"",AL69+AL70+AL71)</f>
        <v/>
      </c>
      <c r="AM72" s="1050">
        <f>SUM(AM69:AM71)</f>
        <v>0</v>
      </c>
      <c r="AN72" s="1048">
        <f>SUM(AN69:AN71)</f>
        <v>0</v>
      </c>
      <c r="AO72" s="1049" t="str">
        <f>IF(AO69+AO70+AO71=0,"",AO69+AO70+AO71)</f>
        <v/>
      </c>
      <c r="AP72" s="1050">
        <f>SUM(AP69:AP71)</f>
        <v>0</v>
      </c>
      <c r="AQ72" s="1048">
        <f>SUM(AQ69:AQ71)</f>
        <v>0</v>
      </c>
      <c r="AR72" s="1049" t="str">
        <f>IF(AR69+AR70+AR71=0,"",AR69+AR70+AR71)</f>
        <v/>
      </c>
      <c r="AS72" s="1050">
        <f>SUM(AS69:AS71)</f>
        <v>0</v>
      </c>
      <c r="AT72" s="1048">
        <f>SUM(AT69:AT71)</f>
        <v>0</v>
      </c>
      <c r="AU72" s="1049" t="str">
        <f>IF(AU69+AU70+AU71=0,"",AU69+AU70+AU71)</f>
        <v/>
      </c>
      <c r="AV72" s="1050">
        <f>SUM(AV69:AV71)</f>
        <v>0</v>
      </c>
      <c r="AW72" s="1048">
        <f>SUM(AW69:AW71)</f>
        <v>0</v>
      </c>
      <c r="AX72" s="1049" t="str">
        <f>IF(AX69+AX70+AX71=0,"",AX69+AX70+AX71)</f>
        <v/>
      </c>
      <c r="AY72" s="1050">
        <f>SUM(AY69:AY71)</f>
        <v>0</v>
      </c>
      <c r="AZ72" s="1048">
        <f>SUM(AZ69:AZ71)</f>
        <v>0</v>
      </c>
      <c r="BA72" s="1049" t="str">
        <f>IF(BA69+BA70+BA71=0,"",BA69+BA70+BA71)</f>
        <v/>
      </c>
      <c r="BB72" s="1050">
        <f>SUM(BB69:BB71)</f>
        <v>0</v>
      </c>
      <c r="BC72" s="1048">
        <f>SUM(BC69:BC71)</f>
        <v>0</v>
      </c>
      <c r="BD72" s="1049" t="str">
        <f>IF(BD69+BD70+BD71=0,"",BD69+BD70+BD71)</f>
        <v/>
      </c>
      <c r="BE72" s="1050">
        <f>SUM(BE69:BE71)</f>
        <v>0</v>
      </c>
      <c r="BF72" s="1048">
        <f>SUM(BF69:BF71)</f>
        <v>0</v>
      </c>
      <c r="BG72" s="1049" t="str">
        <f>IF(BG69+BG70+BG71=0,"",BG69+BG70+BG71)</f>
        <v/>
      </c>
      <c r="BH72" s="1050">
        <f>SUM(BH69:BH71)</f>
        <v>0</v>
      </c>
      <c r="BI72" s="1048">
        <f>SUM(BI69:BI71)</f>
        <v>0</v>
      </c>
      <c r="BJ72" s="1049" t="str">
        <f>IF(BJ69+BJ70+BJ71=0,"",BJ69+BJ70+BJ71)</f>
        <v/>
      </c>
      <c r="BK72" s="1050">
        <f>SUM(BK69:BK71)</f>
        <v>0</v>
      </c>
      <c r="BL72" s="1048">
        <f>SUM(BL69:BL71)</f>
        <v>0</v>
      </c>
      <c r="BM72" s="1049" t="str">
        <f>IF(BM69+BM70+BM71=0,"",BM69+BM70+BM71)</f>
        <v/>
      </c>
      <c r="BN72" s="1050">
        <f>SUM(BN69:BN71)</f>
        <v>0</v>
      </c>
      <c r="BO72" s="1048">
        <f>SUM(BO69:BO71)</f>
        <v>0</v>
      </c>
      <c r="BP72" s="1049" t="str">
        <f>IF(BP69+BP70+BP71=0,"",BP69+BP70+BP71)</f>
        <v/>
      </c>
      <c r="BQ72" s="1050">
        <f>SUM(BQ69:BQ71)</f>
        <v>0</v>
      </c>
      <c r="BR72" s="1048">
        <f>SUM(BR69:BR71)</f>
        <v>0</v>
      </c>
      <c r="BS72" s="1049" t="str">
        <f>IF(BS69+BS70+BS71=0,"",BS69+BS70+BS71)</f>
        <v/>
      </c>
      <c r="BT72" s="1050">
        <f>SUM(BT69:BT71)</f>
        <v>0</v>
      </c>
      <c r="BU72" s="1048">
        <f>SUM(BU69:BU71)</f>
        <v>0</v>
      </c>
      <c r="BV72" s="1049" t="str">
        <f>IF(BV69+BV70+BV71=0,"",BV69+BV70+BV71)</f>
        <v/>
      </c>
      <c r="BW72" s="1050">
        <f>SUM(BW69:BW71)</f>
        <v>0</v>
      </c>
      <c r="BX72" s="1048">
        <f>SUM(BX69:BX71)</f>
        <v>0</v>
      </c>
      <c r="BY72" s="1049" t="str">
        <f>IF(BY69+BY70+BY71=0,"",BY69+BY70+BY71)</f>
        <v/>
      </c>
      <c r="BZ72" s="1050">
        <f>SUM(BZ69:BZ71)</f>
        <v>0</v>
      </c>
      <c r="CA72" s="1048">
        <f>SUM(CA69:CA71)</f>
        <v>0</v>
      </c>
      <c r="CB72" s="1049" t="str">
        <f>IF(CB69+CB70+CB71=0,"",CB69+CB70+CB71)</f>
        <v/>
      </c>
      <c r="CC72" s="1050">
        <f>SUM(CC69:CC71)</f>
        <v>0</v>
      </c>
      <c r="CD72" s="1048">
        <f>SUM(CD69:CD71)</f>
        <v>0</v>
      </c>
      <c r="CE72" s="1049" t="str">
        <f>IF(CE69+CE70+CE71=0,"",CE69+CE70+CE71)</f>
        <v/>
      </c>
      <c r="CF72" s="1050">
        <f>SUM(CF69:CF71)</f>
        <v>0</v>
      </c>
      <c r="CG72" s="1048">
        <f>SUM(CG69:CG71)</f>
        <v>0</v>
      </c>
      <c r="CH72" s="1049" t="str">
        <f>IF(CH69+CH70+CH71=0,"",CH69+CH70+CH71)</f>
        <v/>
      </c>
      <c r="CI72" s="1050">
        <f>SUM(CI69:CI71)</f>
        <v>0</v>
      </c>
      <c r="CJ72" s="1048">
        <f>SUM(CJ69:CJ71)</f>
        <v>0</v>
      </c>
      <c r="CK72" s="1049" t="str">
        <f>IF(CK69+CK70+CK71=0,"",CK69+CK70+CK71)</f>
        <v/>
      </c>
      <c r="CL72" s="1050">
        <f>SUM(CL69:CL71)</f>
        <v>0</v>
      </c>
      <c r="CM72" s="1048">
        <f>SUM(CM69:CM71)</f>
        <v>0</v>
      </c>
      <c r="CN72" s="1049" t="str">
        <f>IF(CN69+CN70+CN71=0,"",CN69+CN70+CN71)</f>
        <v/>
      </c>
      <c r="CO72" s="1030">
        <f t="shared" si="0"/>
        <v>0</v>
      </c>
      <c r="CP72" s="1031">
        <f>MIN($DP$13:$DP$42)</f>
        <v>0</v>
      </c>
      <c r="CQ72" s="1053">
        <f>SUM(CQ69:CQ71)</f>
        <v>0</v>
      </c>
      <c r="CR72" s="1573"/>
      <c r="CS72" s="1574"/>
    </row>
    <row r="73" spans="1:97" x14ac:dyDescent="0.25">
      <c r="A73" s="1045">
        <f>A69+1</f>
        <v>43481</v>
      </c>
      <c r="B73" s="1044" t="s">
        <v>167</v>
      </c>
      <c r="C73" s="827"/>
      <c r="D73" s="827"/>
      <c r="E73" s="839"/>
      <c r="F73" s="828"/>
      <c r="G73" s="827"/>
      <c r="H73" s="842"/>
      <c r="I73" s="829"/>
      <c r="J73" s="827"/>
      <c r="K73" s="839"/>
      <c r="L73" s="828"/>
      <c r="M73" s="827"/>
      <c r="N73" s="842"/>
      <c r="O73" s="829"/>
      <c r="P73" s="827"/>
      <c r="Q73" s="839"/>
      <c r="R73" s="828"/>
      <c r="S73" s="827"/>
      <c r="T73" s="842"/>
      <c r="U73" s="829"/>
      <c r="V73" s="827"/>
      <c r="W73" s="839"/>
      <c r="X73" s="828"/>
      <c r="Y73" s="827"/>
      <c r="Z73" s="842"/>
      <c r="AA73" s="829"/>
      <c r="AB73" s="827"/>
      <c r="AC73" s="839"/>
      <c r="AD73" s="828"/>
      <c r="AE73" s="827"/>
      <c r="AF73" s="839"/>
      <c r="AG73" s="828"/>
      <c r="AH73" s="827"/>
      <c r="AI73" s="839"/>
      <c r="AJ73" s="828"/>
      <c r="AK73" s="827"/>
      <c r="AL73" s="839"/>
      <c r="AM73" s="828"/>
      <c r="AN73" s="827"/>
      <c r="AO73" s="839"/>
      <c r="AP73" s="828"/>
      <c r="AQ73" s="827"/>
      <c r="AR73" s="839"/>
      <c r="AS73" s="828"/>
      <c r="AT73" s="827"/>
      <c r="AU73" s="839"/>
      <c r="AV73" s="828"/>
      <c r="AW73" s="827"/>
      <c r="AX73" s="839"/>
      <c r="AY73" s="828"/>
      <c r="AZ73" s="827"/>
      <c r="BA73" s="839"/>
      <c r="BB73" s="828"/>
      <c r="BC73" s="827"/>
      <c r="BD73" s="839"/>
      <c r="BE73" s="828"/>
      <c r="BF73" s="827"/>
      <c r="BG73" s="839"/>
      <c r="BH73" s="828"/>
      <c r="BI73" s="827"/>
      <c r="BJ73" s="839"/>
      <c r="BK73" s="828"/>
      <c r="BL73" s="827"/>
      <c r="BM73" s="839"/>
      <c r="BN73" s="828"/>
      <c r="BO73" s="827"/>
      <c r="BP73" s="839"/>
      <c r="BQ73" s="828"/>
      <c r="BR73" s="827"/>
      <c r="BS73" s="839"/>
      <c r="BT73" s="828"/>
      <c r="BU73" s="827"/>
      <c r="BV73" s="839"/>
      <c r="BW73" s="828"/>
      <c r="BX73" s="827"/>
      <c r="BY73" s="839"/>
      <c r="BZ73" s="828"/>
      <c r="CA73" s="827"/>
      <c r="CB73" s="839"/>
      <c r="CC73" s="828"/>
      <c r="CD73" s="827"/>
      <c r="CE73" s="839"/>
      <c r="CF73" s="828"/>
      <c r="CG73" s="827"/>
      <c r="CH73" s="839"/>
      <c r="CI73" s="828"/>
      <c r="CJ73" s="827"/>
      <c r="CK73" s="839"/>
      <c r="CL73" s="828"/>
      <c r="CM73" s="827"/>
      <c r="CN73" s="839"/>
      <c r="CO73" s="1032">
        <f t="shared" si="0"/>
        <v>0</v>
      </c>
      <c r="CP73" s="1027">
        <f>CP76/3</f>
        <v>0</v>
      </c>
      <c r="CQ73" s="1022"/>
      <c r="CR73" s="1569"/>
      <c r="CS73" s="1570"/>
    </row>
    <row r="74" spans="1:97" x14ac:dyDescent="0.25">
      <c r="A74" s="1045"/>
      <c r="B74" s="1039" t="s">
        <v>168</v>
      </c>
      <c r="C74" s="830"/>
      <c r="D74" s="830"/>
      <c r="E74" s="840"/>
      <c r="F74" s="831"/>
      <c r="G74" s="830"/>
      <c r="H74" s="843"/>
      <c r="I74" s="810"/>
      <c r="J74" s="830"/>
      <c r="K74" s="840"/>
      <c r="L74" s="831"/>
      <c r="M74" s="830"/>
      <c r="N74" s="843"/>
      <c r="O74" s="810"/>
      <c r="P74" s="830"/>
      <c r="Q74" s="840"/>
      <c r="R74" s="831"/>
      <c r="S74" s="830"/>
      <c r="T74" s="843"/>
      <c r="U74" s="810"/>
      <c r="V74" s="830"/>
      <c r="W74" s="840"/>
      <c r="X74" s="831"/>
      <c r="Y74" s="830"/>
      <c r="Z74" s="843"/>
      <c r="AA74" s="810"/>
      <c r="AB74" s="830"/>
      <c r="AC74" s="840"/>
      <c r="AD74" s="831"/>
      <c r="AE74" s="830"/>
      <c r="AF74" s="840"/>
      <c r="AG74" s="831"/>
      <c r="AH74" s="830"/>
      <c r="AI74" s="840"/>
      <c r="AJ74" s="831"/>
      <c r="AK74" s="830"/>
      <c r="AL74" s="840"/>
      <c r="AM74" s="831"/>
      <c r="AN74" s="830"/>
      <c r="AO74" s="840"/>
      <c r="AP74" s="831"/>
      <c r="AQ74" s="830"/>
      <c r="AR74" s="840"/>
      <c r="AS74" s="831"/>
      <c r="AT74" s="830"/>
      <c r="AU74" s="840"/>
      <c r="AV74" s="831"/>
      <c r="AW74" s="830"/>
      <c r="AX74" s="840"/>
      <c r="AY74" s="831"/>
      <c r="AZ74" s="830"/>
      <c r="BA74" s="840"/>
      <c r="BB74" s="831"/>
      <c r="BC74" s="830"/>
      <c r="BD74" s="840"/>
      <c r="BE74" s="831"/>
      <c r="BF74" s="830"/>
      <c r="BG74" s="840"/>
      <c r="BH74" s="831"/>
      <c r="BI74" s="830"/>
      <c r="BJ74" s="840"/>
      <c r="BK74" s="831"/>
      <c r="BL74" s="830"/>
      <c r="BM74" s="840"/>
      <c r="BN74" s="831"/>
      <c r="BO74" s="830"/>
      <c r="BP74" s="840"/>
      <c r="BQ74" s="831"/>
      <c r="BR74" s="830"/>
      <c r="BS74" s="840"/>
      <c r="BT74" s="831"/>
      <c r="BU74" s="830"/>
      <c r="BV74" s="840"/>
      <c r="BW74" s="831"/>
      <c r="BX74" s="830"/>
      <c r="BY74" s="840"/>
      <c r="BZ74" s="831"/>
      <c r="CA74" s="830"/>
      <c r="CB74" s="840"/>
      <c r="CC74" s="831"/>
      <c r="CD74" s="830"/>
      <c r="CE74" s="840"/>
      <c r="CF74" s="831"/>
      <c r="CG74" s="830"/>
      <c r="CH74" s="840"/>
      <c r="CI74" s="831"/>
      <c r="CJ74" s="830"/>
      <c r="CK74" s="840"/>
      <c r="CL74" s="831"/>
      <c r="CM74" s="830"/>
      <c r="CN74" s="840"/>
      <c r="CO74" s="1028">
        <f t="shared" si="0"/>
        <v>0</v>
      </c>
      <c r="CP74" s="1029">
        <f>CP76/3</f>
        <v>0</v>
      </c>
      <c r="CQ74" s="1023"/>
      <c r="CR74" s="1571"/>
      <c r="CS74" s="1572"/>
    </row>
    <row r="75" spans="1:97" x14ac:dyDescent="0.25">
      <c r="A75" s="1045"/>
      <c r="B75" s="1039" t="s">
        <v>169</v>
      </c>
      <c r="C75" s="830"/>
      <c r="D75" s="830"/>
      <c r="E75" s="841"/>
      <c r="F75" s="831"/>
      <c r="G75" s="830"/>
      <c r="H75" s="844"/>
      <c r="I75" s="810"/>
      <c r="J75" s="830"/>
      <c r="K75" s="841"/>
      <c r="L75" s="831"/>
      <c r="M75" s="830"/>
      <c r="N75" s="844"/>
      <c r="O75" s="810"/>
      <c r="P75" s="830"/>
      <c r="Q75" s="841"/>
      <c r="R75" s="831"/>
      <c r="S75" s="830"/>
      <c r="T75" s="844"/>
      <c r="U75" s="810"/>
      <c r="V75" s="830"/>
      <c r="W75" s="841"/>
      <c r="X75" s="831"/>
      <c r="Y75" s="830"/>
      <c r="Z75" s="844"/>
      <c r="AA75" s="810"/>
      <c r="AB75" s="830"/>
      <c r="AC75" s="841"/>
      <c r="AD75" s="831"/>
      <c r="AE75" s="830"/>
      <c r="AF75" s="841"/>
      <c r="AG75" s="831"/>
      <c r="AH75" s="830"/>
      <c r="AI75" s="841"/>
      <c r="AJ75" s="831"/>
      <c r="AK75" s="830"/>
      <c r="AL75" s="841"/>
      <c r="AM75" s="831"/>
      <c r="AN75" s="830"/>
      <c r="AO75" s="841"/>
      <c r="AP75" s="831"/>
      <c r="AQ75" s="830"/>
      <c r="AR75" s="841"/>
      <c r="AS75" s="831"/>
      <c r="AT75" s="830"/>
      <c r="AU75" s="841"/>
      <c r="AV75" s="831"/>
      <c r="AW75" s="830"/>
      <c r="AX75" s="841"/>
      <c r="AY75" s="831"/>
      <c r="AZ75" s="830"/>
      <c r="BA75" s="841"/>
      <c r="BB75" s="831"/>
      <c r="BC75" s="830"/>
      <c r="BD75" s="841"/>
      <c r="BE75" s="831"/>
      <c r="BF75" s="830"/>
      <c r="BG75" s="841"/>
      <c r="BH75" s="831"/>
      <c r="BI75" s="830"/>
      <c r="BJ75" s="841"/>
      <c r="BK75" s="831"/>
      <c r="BL75" s="830"/>
      <c r="BM75" s="841"/>
      <c r="BN75" s="831"/>
      <c r="BO75" s="830"/>
      <c r="BP75" s="841"/>
      <c r="BQ75" s="831"/>
      <c r="BR75" s="830"/>
      <c r="BS75" s="841"/>
      <c r="BT75" s="831"/>
      <c r="BU75" s="830"/>
      <c r="BV75" s="841"/>
      <c r="BW75" s="831"/>
      <c r="BX75" s="830"/>
      <c r="BY75" s="841"/>
      <c r="BZ75" s="831"/>
      <c r="CA75" s="830"/>
      <c r="CB75" s="841"/>
      <c r="CC75" s="831"/>
      <c r="CD75" s="830"/>
      <c r="CE75" s="841"/>
      <c r="CF75" s="831"/>
      <c r="CG75" s="830"/>
      <c r="CH75" s="841"/>
      <c r="CI75" s="831"/>
      <c r="CJ75" s="830"/>
      <c r="CK75" s="841"/>
      <c r="CL75" s="831"/>
      <c r="CM75" s="830"/>
      <c r="CN75" s="841"/>
      <c r="CO75" s="1028">
        <f t="shared" si="0"/>
        <v>0</v>
      </c>
      <c r="CP75" s="1029">
        <f>CP76/3</f>
        <v>0</v>
      </c>
      <c r="CQ75" s="1024"/>
      <c r="CR75" s="1571"/>
      <c r="CS75" s="1572"/>
    </row>
    <row r="76" spans="1:97" ht="15.75" thickBot="1" x14ac:dyDescent="0.3">
      <c r="A76" s="1046"/>
      <c r="B76" s="1042" t="s">
        <v>170</v>
      </c>
      <c r="C76" s="1048">
        <f>SUM(C73:C75)</f>
        <v>0</v>
      </c>
      <c r="D76" s="1048">
        <f>SUM(D73:D75)</f>
        <v>0</v>
      </c>
      <c r="E76" s="1049" t="str">
        <f>IF(E73+E74+E75=0,"",E73+E74+E75)</f>
        <v/>
      </c>
      <c r="F76" s="1050">
        <f>SUM(F73:F75)</f>
        <v>0</v>
      </c>
      <c r="G76" s="1048">
        <f>SUM(G73:G75)</f>
        <v>0</v>
      </c>
      <c r="H76" s="1051" t="str">
        <f>IF(H73+H74+H75=0,"",H73+H74+H75)</f>
        <v/>
      </c>
      <c r="I76" s="1052">
        <f>SUM(I73:I75)</f>
        <v>0</v>
      </c>
      <c r="J76" s="1048">
        <f>SUM(J73:J75)</f>
        <v>0</v>
      </c>
      <c r="K76" s="1049" t="str">
        <f>IF(K73+K74+K75=0,"",K73+K74+K75)</f>
        <v/>
      </c>
      <c r="L76" s="1050">
        <f>SUM(L73:L75)</f>
        <v>0</v>
      </c>
      <c r="M76" s="1048">
        <f>SUM(M73:M75)</f>
        <v>0</v>
      </c>
      <c r="N76" s="1051" t="str">
        <f>IF(N73+N74+N75=0,"",N73+N74+N75)</f>
        <v/>
      </c>
      <c r="O76" s="1052">
        <f>SUM(O73:O75)</f>
        <v>0</v>
      </c>
      <c r="P76" s="1048">
        <f>SUM(P73:P75)</f>
        <v>0</v>
      </c>
      <c r="Q76" s="1049" t="str">
        <f>IF(Q73+Q74+Q75=0,"",Q73+Q74+Q75)</f>
        <v/>
      </c>
      <c r="R76" s="1050">
        <f>SUM(R73:R75)</f>
        <v>0</v>
      </c>
      <c r="S76" s="1048">
        <f>SUM(S73:S75)</f>
        <v>0</v>
      </c>
      <c r="T76" s="1051" t="str">
        <f>IF(T73+T74+T75=0,"",T73+T74+T75)</f>
        <v/>
      </c>
      <c r="U76" s="1052">
        <f>SUM(U73:U75)</f>
        <v>0</v>
      </c>
      <c r="V76" s="1048">
        <f>SUM(V73:V75)</f>
        <v>0</v>
      </c>
      <c r="W76" s="1049" t="str">
        <f>IF(W73+W74+W75=0,"",W73+W74+W75)</f>
        <v/>
      </c>
      <c r="X76" s="1050">
        <f>SUM(X73:X75)</f>
        <v>0</v>
      </c>
      <c r="Y76" s="1048">
        <f>SUM(Y73:Y75)</f>
        <v>0</v>
      </c>
      <c r="Z76" s="1051" t="str">
        <f>IF(Z73+Z74+Z75=0,"",Z73+Z74+Z75)</f>
        <v/>
      </c>
      <c r="AA76" s="1052">
        <f>SUM(AA73:AA75)</f>
        <v>0</v>
      </c>
      <c r="AB76" s="1048">
        <f>SUM(AB73:AB75)</f>
        <v>0</v>
      </c>
      <c r="AC76" s="1049" t="str">
        <f>IF(AC73+AC74+AC75=0,"",AC73+AC74+AC75)</f>
        <v/>
      </c>
      <c r="AD76" s="1050">
        <f>SUM(AD73:AD75)</f>
        <v>0</v>
      </c>
      <c r="AE76" s="1048">
        <f>SUM(AE73:AE75)</f>
        <v>0</v>
      </c>
      <c r="AF76" s="1049" t="str">
        <f>IF(AF73+AF74+AF75=0,"",AF73+AF74+AF75)</f>
        <v/>
      </c>
      <c r="AG76" s="1050">
        <f>SUM(AG73:AG75)</f>
        <v>0</v>
      </c>
      <c r="AH76" s="1048">
        <f>SUM(AH73:AH75)</f>
        <v>0</v>
      </c>
      <c r="AI76" s="1049" t="str">
        <f>IF(AI73+AI74+AI75=0,"",AI73+AI74+AI75)</f>
        <v/>
      </c>
      <c r="AJ76" s="1050">
        <f>SUM(AJ73:AJ75)</f>
        <v>0</v>
      </c>
      <c r="AK76" s="1048">
        <f>SUM(AK73:AK75)</f>
        <v>0</v>
      </c>
      <c r="AL76" s="1049" t="str">
        <f>IF(AL73+AL74+AL75=0,"",AL73+AL74+AL75)</f>
        <v/>
      </c>
      <c r="AM76" s="1050">
        <f>SUM(AM73:AM75)</f>
        <v>0</v>
      </c>
      <c r="AN76" s="1048">
        <f>SUM(AN73:AN75)</f>
        <v>0</v>
      </c>
      <c r="AO76" s="1049" t="str">
        <f>IF(AO73+AO74+AO75=0,"",AO73+AO74+AO75)</f>
        <v/>
      </c>
      <c r="AP76" s="1050">
        <f>SUM(AP73:AP75)</f>
        <v>0</v>
      </c>
      <c r="AQ76" s="1048">
        <f>SUM(AQ73:AQ75)</f>
        <v>0</v>
      </c>
      <c r="AR76" s="1049" t="str">
        <f>IF(AR73+AR74+AR75=0,"",AR73+AR74+AR75)</f>
        <v/>
      </c>
      <c r="AS76" s="1050">
        <f>SUM(AS73:AS75)</f>
        <v>0</v>
      </c>
      <c r="AT76" s="1048">
        <f>SUM(AT73:AT75)</f>
        <v>0</v>
      </c>
      <c r="AU76" s="1049" t="str">
        <f>IF(AU73+AU74+AU75=0,"",AU73+AU74+AU75)</f>
        <v/>
      </c>
      <c r="AV76" s="1050">
        <f>SUM(AV73:AV75)</f>
        <v>0</v>
      </c>
      <c r="AW76" s="1048">
        <f>SUM(AW73:AW75)</f>
        <v>0</v>
      </c>
      <c r="AX76" s="1049" t="str">
        <f>IF(AX73+AX74+AX75=0,"",AX73+AX74+AX75)</f>
        <v/>
      </c>
      <c r="AY76" s="1050">
        <f>SUM(AY73:AY75)</f>
        <v>0</v>
      </c>
      <c r="AZ76" s="1048">
        <f>SUM(AZ73:AZ75)</f>
        <v>0</v>
      </c>
      <c r="BA76" s="1049" t="str">
        <f>IF(BA73+BA74+BA75=0,"",BA73+BA74+BA75)</f>
        <v/>
      </c>
      <c r="BB76" s="1050">
        <f>SUM(BB73:BB75)</f>
        <v>0</v>
      </c>
      <c r="BC76" s="1048">
        <f>SUM(BC73:BC75)</f>
        <v>0</v>
      </c>
      <c r="BD76" s="1049" t="str">
        <f>IF(BD73+BD74+BD75=0,"",BD73+BD74+BD75)</f>
        <v/>
      </c>
      <c r="BE76" s="1050">
        <f>SUM(BE73:BE75)</f>
        <v>0</v>
      </c>
      <c r="BF76" s="1048">
        <f>SUM(BF73:BF75)</f>
        <v>0</v>
      </c>
      <c r="BG76" s="1049" t="str">
        <f>IF(BG73+BG74+BG75=0,"",BG73+BG74+BG75)</f>
        <v/>
      </c>
      <c r="BH76" s="1050">
        <f>SUM(BH73:BH75)</f>
        <v>0</v>
      </c>
      <c r="BI76" s="1048">
        <f>SUM(BI73:BI75)</f>
        <v>0</v>
      </c>
      <c r="BJ76" s="1049" t="str">
        <f>IF(BJ73+BJ74+BJ75=0,"",BJ73+BJ74+BJ75)</f>
        <v/>
      </c>
      <c r="BK76" s="1050">
        <f>SUM(BK73:BK75)</f>
        <v>0</v>
      </c>
      <c r="BL76" s="1048">
        <f>SUM(BL73:BL75)</f>
        <v>0</v>
      </c>
      <c r="BM76" s="1049" t="str">
        <f>IF(BM73+BM74+BM75=0,"",BM73+BM74+BM75)</f>
        <v/>
      </c>
      <c r="BN76" s="1050">
        <f>SUM(BN73:BN75)</f>
        <v>0</v>
      </c>
      <c r="BO76" s="1048">
        <f>SUM(BO73:BO75)</f>
        <v>0</v>
      </c>
      <c r="BP76" s="1049" t="str">
        <f>IF(BP73+BP74+BP75=0,"",BP73+BP74+BP75)</f>
        <v/>
      </c>
      <c r="BQ76" s="1050">
        <f>SUM(BQ73:BQ75)</f>
        <v>0</v>
      </c>
      <c r="BR76" s="1048">
        <f>SUM(BR73:BR75)</f>
        <v>0</v>
      </c>
      <c r="BS76" s="1049" t="str">
        <f>IF(BS73+BS74+BS75=0,"",BS73+BS74+BS75)</f>
        <v/>
      </c>
      <c r="BT76" s="1050">
        <f>SUM(BT73:BT75)</f>
        <v>0</v>
      </c>
      <c r="BU76" s="1048">
        <f>SUM(BU73:BU75)</f>
        <v>0</v>
      </c>
      <c r="BV76" s="1049" t="str">
        <f>IF(BV73+BV74+BV75=0,"",BV73+BV74+BV75)</f>
        <v/>
      </c>
      <c r="BW76" s="1050">
        <f>SUM(BW73:BW75)</f>
        <v>0</v>
      </c>
      <c r="BX76" s="1048">
        <f>SUM(BX73:BX75)</f>
        <v>0</v>
      </c>
      <c r="BY76" s="1049" t="str">
        <f>IF(BY73+BY74+BY75=0,"",BY73+BY74+BY75)</f>
        <v/>
      </c>
      <c r="BZ76" s="1050">
        <f>SUM(BZ73:BZ75)</f>
        <v>0</v>
      </c>
      <c r="CA76" s="1048">
        <f>SUM(CA73:CA75)</f>
        <v>0</v>
      </c>
      <c r="CB76" s="1049" t="str">
        <f>IF(CB73+CB74+CB75=0,"",CB73+CB74+CB75)</f>
        <v/>
      </c>
      <c r="CC76" s="1050">
        <f>SUM(CC73:CC75)</f>
        <v>0</v>
      </c>
      <c r="CD76" s="1048">
        <f>SUM(CD73:CD75)</f>
        <v>0</v>
      </c>
      <c r="CE76" s="1049" t="str">
        <f>IF(CE73+CE74+CE75=0,"",CE73+CE74+CE75)</f>
        <v/>
      </c>
      <c r="CF76" s="1050">
        <f>SUM(CF73:CF75)</f>
        <v>0</v>
      </c>
      <c r="CG76" s="1048">
        <f>SUM(CG73:CG75)</f>
        <v>0</v>
      </c>
      <c r="CH76" s="1049" t="str">
        <f>IF(CH73+CH74+CH75=0,"",CH73+CH74+CH75)</f>
        <v/>
      </c>
      <c r="CI76" s="1050">
        <f>SUM(CI73:CI75)</f>
        <v>0</v>
      </c>
      <c r="CJ76" s="1048">
        <f>SUM(CJ73:CJ75)</f>
        <v>0</v>
      </c>
      <c r="CK76" s="1049" t="str">
        <f>IF(CK73+CK74+CK75=0,"",CK73+CK74+CK75)</f>
        <v/>
      </c>
      <c r="CL76" s="1050">
        <f>SUM(CL73:CL75)</f>
        <v>0</v>
      </c>
      <c r="CM76" s="1048">
        <f>SUM(CM73:CM75)</f>
        <v>0</v>
      </c>
      <c r="CN76" s="1049" t="str">
        <f>IF(CN73+CN74+CN75=0,"",CN73+CN74+CN75)</f>
        <v/>
      </c>
      <c r="CO76" s="1030">
        <f t="shared" si="0"/>
        <v>0</v>
      </c>
      <c r="CP76" s="1031">
        <f>MIN($DP$13:$DP$42)</f>
        <v>0</v>
      </c>
      <c r="CQ76" s="1053">
        <f>SUM(CQ73:CQ75)</f>
        <v>0</v>
      </c>
      <c r="CR76" s="1573"/>
      <c r="CS76" s="1574"/>
    </row>
    <row r="77" spans="1:97" x14ac:dyDescent="0.25">
      <c r="A77" s="1043">
        <f>A73+1</f>
        <v>43482</v>
      </c>
      <c r="B77" s="1044" t="s">
        <v>167</v>
      </c>
      <c r="C77" s="827"/>
      <c r="D77" s="827"/>
      <c r="E77" s="839"/>
      <c r="F77" s="828"/>
      <c r="G77" s="827"/>
      <c r="H77" s="842"/>
      <c r="I77" s="829"/>
      <c r="J77" s="827"/>
      <c r="K77" s="839"/>
      <c r="L77" s="828"/>
      <c r="M77" s="827"/>
      <c r="N77" s="842"/>
      <c r="O77" s="829"/>
      <c r="P77" s="827"/>
      <c r="Q77" s="839"/>
      <c r="R77" s="828"/>
      <c r="S77" s="827"/>
      <c r="T77" s="842"/>
      <c r="U77" s="829"/>
      <c r="V77" s="827"/>
      <c r="W77" s="839"/>
      <c r="X77" s="828"/>
      <c r="Y77" s="827"/>
      <c r="Z77" s="842"/>
      <c r="AA77" s="829"/>
      <c r="AB77" s="827"/>
      <c r="AC77" s="839"/>
      <c r="AD77" s="828"/>
      <c r="AE77" s="827"/>
      <c r="AF77" s="839"/>
      <c r="AG77" s="828"/>
      <c r="AH77" s="827"/>
      <c r="AI77" s="839"/>
      <c r="AJ77" s="828"/>
      <c r="AK77" s="827"/>
      <c r="AL77" s="839"/>
      <c r="AM77" s="828"/>
      <c r="AN77" s="827"/>
      <c r="AO77" s="839"/>
      <c r="AP77" s="828"/>
      <c r="AQ77" s="827"/>
      <c r="AR77" s="839"/>
      <c r="AS77" s="828"/>
      <c r="AT77" s="827"/>
      <c r="AU77" s="839"/>
      <c r="AV77" s="828"/>
      <c r="AW77" s="827"/>
      <c r="AX77" s="839"/>
      <c r="AY77" s="828"/>
      <c r="AZ77" s="827"/>
      <c r="BA77" s="839"/>
      <c r="BB77" s="828"/>
      <c r="BC77" s="827"/>
      <c r="BD77" s="839"/>
      <c r="BE77" s="828"/>
      <c r="BF77" s="827"/>
      <c r="BG77" s="839"/>
      <c r="BH77" s="828"/>
      <c r="BI77" s="827"/>
      <c r="BJ77" s="839"/>
      <c r="BK77" s="828"/>
      <c r="BL77" s="827"/>
      <c r="BM77" s="839"/>
      <c r="BN77" s="828"/>
      <c r="BO77" s="827"/>
      <c r="BP77" s="839"/>
      <c r="BQ77" s="828"/>
      <c r="BR77" s="827"/>
      <c r="BS77" s="839"/>
      <c r="BT77" s="828"/>
      <c r="BU77" s="827"/>
      <c r="BV77" s="839"/>
      <c r="BW77" s="828"/>
      <c r="BX77" s="827"/>
      <c r="BY77" s="839"/>
      <c r="BZ77" s="828"/>
      <c r="CA77" s="827"/>
      <c r="CB77" s="839"/>
      <c r="CC77" s="828"/>
      <c r="CD77" s="827"/>
      <c r="CE77" s="839"/>
      <c r="CF77" s="828"/>
      <c r="CG77" s="827"/>
      <c r="CH77" s="839"/>
      <c r="CI77" s="828"/>
      <c r="CJ77" s="827"/>
      <c r="CK77" s="839"/>
      <c r="CL77" s="828"/>
      <c r="CM77" s="827"/>
      <c r="CN77" s="839"/>
      <c r="CO77" s="1032">
        <f t="shared" si="0"/>
        <v>0</v>
      </c>
      <c r="CP77" s="1027">
        <f>CP80/3</f>
        <v>0</v>
      </c>
      <c r="CQ77" s="1022"/>
      <c r="CR77" s="1569"/>
      <c r="CS77" s="1570"/>
    </row>
    <row r="78" spans="1:97" x14ac:dyDescent="0.25">
      <c r="A78" s="1045"/>
      <c r="B78" s="1039" t="s">
        <v>168</v>
      </c>
      <c r="C78" s="830"/>
      <c r="D78" s="830"/>
      <c r="E78" s="840"/>
      <c r="F78" s="831"/>
      <c r="G78" s="830"/>
      <c r="H78" s="843"/>
      <c r="I78" s="810"/>
      <c r="J78" s="830"/>
      <c r="K78" s="840"/>
      <c r="L78" s="831"/>
      <c r="M78" s="830"/>
      <c r="N78" s="843"/>
      <c r="O78" s="810"/>
      <c r="P78" s="830"/>
      <c r="Q78" s="840"/>
      <c r="R78" s="831"/>
      <c r="S78" s="830"/>
      <c r="T78" s="843"/>
      <c r="U78" s="810"/>
      <c r="V78" s="830"/>
      <c r="W78" s="840"/>
      <c r="X78" s="831"/>
      <c r="Y78" s="830"/>
      <c r="Z78" s="843"/>
      <c r="AA78" s="810"/>
      <c r="AB78" s="830"/>
      <c r="AC78" s="840"/>
      <c r="AD78" s="831"/>
      <c r="AE78" s="830"/>
      <c r="AF78" s="840"/>
      <c r="AG78" s="831"/>
      <c r="AH78" s="830"/>
      <c r="AI78" s="840"/>
      <c r="AJ78" s="831"/>
      <c r="AK78" s="830"/>
      <c r="AL78" s="840"/>
      <c r="AM78" s="831"/>
      <c r="AN78" s="830"/>
      <c r="AO78" s="840"/>
      <c r="AP78" s="831"/>
      <c r="AQ78" s="830"/>
      <c r="AR78" s="840"/>
      <c r="AS78" s="831"/>
      <c r="AT78" s="830"/>
      <c r="AU78" s="840"/>
      <c r="AV78" s="831"/>
      <c r="AW78" s="830"/>
      <c r="AX78" s="840"/>
      <c r="AY78" s="831"/>
      <c r="AZ78" s="830"/>
      <c r="BA78" s="840"/>
      <c r="BB78" s="831"/>
      <c r="BC78" s="830"/>
      <c r="BD78" s="840"/>
      <c r="BE78" s="831"/>
      <c r="BF78" s="830"/>
      <c r="BG78" s="840"/>
      <c r="BH78" s="831"/>
      <c r="BI78" s="830"/>
      <c r="BJ78" s="840"/>
      <c r="BK78" s="831"/>
      <c r="BL78" s="830"/>
      <c r="BM78" s="840"/>
      <c r="BN78" s="831"/>
      <c r="BO78" s="830"/>
      <c r="BP78" s="840"/>
      <c r="BQ78" s="831"/>
      <c r="BR78" s="830"/>
      <c r="BS78" s="840"/>
      <c r="BT78" s="831"/>
      <c r="BU78" s="830"/>
      <c r="BV78" s="840"/>
      <c r="BW78" s="831"/>
      <c r="BX78" s="830"/>
      <c r="BY78" s="840"/>
      <c r="BZ78" s="831"/>
      <c r="CA78" s="830"/>
      <c r="CB78" s="840"/>
      <c r="CC78" s="831"/>
      <c r="CD78" s="830"/>
      <c r="CE78" s="840"/>
      <c r="CF78" s="831"/>
      <c r="CG78" s="830"/>
      <c r="CH78" s="840"/>
      <c r="CI78" s="831"/>
      <c r="CJ78" s="830"/>
      <c r="CK78" s="840"/>
      <c r="CL78" s="831"/>
      <c r="CM78" s="830"/>
      <c r="CN78" s="840"/>
      <c r="CO78" s="1028">
        <f t="shared" ref="CO78:CO136" si="2">_xlfn.MINIFS(C78:CN78,C78:CN78,"&lt;&gt;0",$C$11:$CN$11,"Good")</f>
        <v>0</v>
      </c>
      <c r="CP78" s="1029">
        <f>CP80/3</f>
        <v>0</v>
      </c>
      <c r="CQ78" s="1023"/>
      <c r="CR78" s="1571"/>
      <c r="CS78" s="1572"/>
    </row>
    <row r="79" spans="1:97" x14ac:dyDescent="0.25">
      <c r="A79" s="1045"/>
      <c r="B79" s="1039" t="s">
        <v>169</v>
      </c>
      <c r="C79" s="830"/>
      <c r="D79" s="830"/>
      <c r="E79" s="841"/>
      <c r="F79" s="831"/>
      <c r="G79" s="830"/>
      <c r="H79" s="844"/>
      <c r="I79" s="810"/>
      <c r="J79" s="830"/>
      <c r="K79" s="841"/>
      <c r="L79" s="831"/>
      <c r="M79" s="830"/>
      <c r="N79" s="844"/>
      <c r="O79" s="810"/>
      <c r="P79" s="830"/>
      <c r="Q79" s="841"/>
      <c r="R79" s="831"/>
      <c r="S79" s="830"/>
      <c r="T79" s="844"/>
      <c r="U79" s="810"/>
      <c r="V79" s="830"/>
      <c r="W79" s="841"/>
      <c r="X79" s="831"/>
      <c r="Y79" s="830"/>
      <c r="Z79" s="844"/>
      <c r="AA79" s="810"/>
      <c r="AB79" s="830"/>
      <c r="AC79" s="841"/>
      <c r="AD79" s="831"/>
      <c r="AE79" s="830"/>
      <c r="AF79" s="841"/>
      <c r="AG79" s="831"/>
      <c r="AH79" s="830"/>
      <c r="AI79" s="841"/>
      <c r="AJ79" s="831"/>
      <c r="AK79" s="830"/>
      <c r="AL79" s="841"/>
      <c r="AM79" s="831"/>
      <c r="AN79" s="830"/>
      <c r="AO79" s="841"/>
      <c r="AP79" s="831"/>
      <c r="AQ79" s="830"/>
      <c r="AR79" s="841"/>
      <c r="AS79" s="831"/>
      <c r="AT79" s="830"/>
      <c r="AU79" s="841"/>
      <c r="AV79" s="831"/>
      <c r="AW79" s="830"/>
      <c r="AX79" s="841"/>
      <c r="AY79" s="831"/>
      <c r="AZ79" s="830"/>
      <c r="BA79" s="841"/>
      <c r="BB79" s="831"/>
      <c r="BC79" s="830"/>
      <c r="BD79" s="841"/>
      <c r="BE79" s="831"/>
      <c r="BF79" s="830"/>
      <c r="BG79" s="841"/>
      <c r="BH79" s="831"/>
      <c r="BI79" s="830"/>
      <c r="BJ79" s="841"/>
      <c r="BK79" s="831"/>
      <c r="BL79" s="830"/>
      <c r="BM79" s="841"/>
      <c r="BN79" s="831"/>
      <c r="BO79" s="830"/>
      <c r="BP79" s="841"/>
      <c r="BQ79" s="831"/>
      <c r="BR79" s="830"/>
      <c r="BS79" s="841"/>
      <c r="BT79" s="831"/>
      <c r="BU79" s="830"/>
      <c r="BV79" s="841"/>
      <c r="BW79" s="831"/>
      <c r="BX79" s="830"/>
      <c r="BY79" s="841"/>
      <c r="BZ79" s="831"/>
      <c r="CA79" s="830"/>
      <c r="CB79" s="841"/>
      <c r="CC79" s="831"/>
      <c r="CD79" s="830"/>
      <c r="CE79" s="841"/>
      <c r="CF79" s="831"/>
      <c r="CG79" s="830"/>
      <c r="CH79" s="841"/>
      <c r="CI79" s="831"/>
      <c r="CJ79" s="830"/>
      <c r="CK79" s="841"/>
      <c r="CL79" s="831"/>
      <c r="CM79" s="830"/>
      <c r="CN79" s="841"/>
      <c r="CO79" s="1028">
        <f t="shared" si="2"/>
        <v>0</v>
      </c>
      <c r="CP79" s="1029">
        <f>CP80/3</f>
        <v>0</v>
      </c>
      <c r="CQ79" s="1024"/>
      <c r="CR79" s="1571"/>
      <c r="CS79" s="1572"/>
    </row>
    <row r="80" spans="1:97" ht="15.75" thickBot="1" x14ac:dyDescent="0.3">
      <c r="A80" s="1041"/>
      <c r="B80" s="1042" t="s">
        <v>170</v>
      </c>
      <c r="C80" s="1048">
        <f>SUM(C77:C79)</f>
        <v>0</v>
      </c>
      <c r="D80" s="1048">
        <f>SUM(D77:D79)</f>
        <v>0</v>
      </c>
      <c r="E80" s="1049" t="str">
        <f>IF(E77+E78+E79=0,"",E77+E78+E79)</f>
        <v/>
      </c>
      <c r="F80" s="1050">
        <f>SUM(F77:F79)</f>
        <v>0</v>
      </c>
      <c r="G80" s="1048">
        <f>SUM(G77:G79)</f>
        <v>0</v>
      </c>
      <c r="H80" s="1051" t="str">
        <f>IF(H77+H78+H79=0,"",H77+H78+H79)</f>
        <v/>
      </c>
      <c r="I80" s="1052">
        <f>SUM(I77:I79)</f>
        <v>0</v>
      </c>
      <c r="J80" s="1048">
        <f>SUM(J77:J79)</f>
        <v>0</v>
      </c>
      <c r="K80" s="1049" t="str">
        <f>IF(K77+K78+K79=0,"",K77+K78+K79)</f>
        <v/>
      </c>
      <c r="L80" s="1050">
        <f>SUM(L77:L79)</f>
        <v>0</v>
      </c>
      <c r="M80" s="1048">
        <f>SUM(M77:M79)</f>
        <v>0</v>
      </c>
      <c r="N80" s="1051" t="str">
        <f>IF(N77+N78+N79=0,"",N77+N78+N79)</f>
        <v/>
      </c>
      <c r="O80" s="1052">
        <f>SUM(O77:O79)</f>
        <v>0</v>
      </c>
      <c r="P80" s="1048">
        <f>SUM(P77:P79)</f>
        <v>0</v>
      </c>
      <c r="Q80" s="1049" t="str">
        <f>IF(Q77+Q78+Q79=0,"",Q77+Q78+Q79)</f>
        <v/>
      </c>
      <c r="R80" s="1050">
        <f>SUM(R77:R79)</f>
        <v>0</v>
      </c>
      <c r="S80" s="1048">
        <f>SUM(S77:S79)</f>
        <v>0</v>
      </c>
      <c r="T80" s="1051" t="str">
        <f>IF(T77+T78+T79=0,"",T77+T78+T79)</f>
        <v/>
      </c>
      <c r="U80" s="1052">
        <f>SUM(U77:U79)</f>
        <v>0</v>
      </c>
      <c r="V80" s="1048">
        <f>SUM(V77:V79)</f>
        <v>0</v>
      </c>
      <c r="W80" s="1049" t="str">
        <f>IF(W77+W78+W79=0,"",W77+W78+W79)</f>
        <v/>
      </c>
      <c r="X80" s="1050">
        <f>SUM(X77:X79)</f>
        <v>0</v>
      </c>
      <c r="Y80" s="1048">
        <f>SUM(Y77:Y79)</f>
        <v>0</v>
      </c>
      <c r="Z80" s="1051" t="str">
        <f>IF(Z77+Z78+Z79=0,"",Z77+Z78+Z79)</f>
        <v/>
      </c>
      <c r="AA80" s="1052">
        <f>SUM(AA77:AA79)</f>
        <v>0</v>
      </c>
      <c r="AB80" s="1048">
        <f>SUM(AB77:AB79)</f>
        <v>0</v>
      </c>
      <c r="AC80" s="1049" t="str">
        <f>IF(AC77+AC78+AC79=0,"",AC77+AC78+AC79)</f>
        <v/>
      </c>
      <c r="AD80" s="1050">
        <f>SUM(AD77:AD79)</f>
        <v>0</v>
      </c>
      <c r="AE80" s="1048">
        <f>SUM(AE77:AE79)</f>
        <v>0</v>
      </c>
      <c r="AF80" s="1049" t="str">
        <f>IF(AF77+AF78+AF79=0,"",AF77+AF78+AF79)</f>
        <v/>
      </c>
      <c r="AG80" s="1050">
        <f>SUM(AG77:AG79)</f>
        <v>0</v>
      </c>
      <c r="AH80" s="1048">
        <f>SUM(AH77:AH79)</f>
        <v>0</v>
      </c>
      <c r="AI80" s="1049" t="str">
        <f>IF(AI77+AI78+AI79=0,"",AI77+AI78+AI79)</f>
        <v/>
      </c>
      <c r="AJ80" s="1050">
        <f>SUM(AJ77:AJ79)</f>
        <v>0</v>
      </c>
      <c r="AK80" s="1048">
        <f>SUM(AK77:AK79)</f>
        <v>0</v>
      </c>
      <c r="AL80" s="1049" t="str">
        <f>IF(AL77+AL78+AL79=0,"",AL77+AL78+AL79)</f>
        <v/>
      </c>
      <c r="AM80" s="1050">
        <f>SUM(AM77:AM79)</f>
        <v>0</v>
      </c>
      <c r="AN80" s="1048">
        <f>SUM(AN77:AN79)</f>
        <v>0</v>
      </c>
      <c r="AO80" s="1049" t="str">
        <f>IF(AO77+AO78+AO79=0,"",AO77+AO78+AO79)</f>
        <v/>
      </c>
      <c r="AP80" s="1050">
        <f>SUM(AP77:AP79)</f>
        <v>0</v>
      </c>
      <c r="AQ80" s="1048">
        <f>SUM(AQ77:AQ79)</f>
        <v>0</v>
      </c>
      <c r="AR80" s="1049" t="str">
        <f>IF(AR77+AR78+AR79=0,"",AR77+AR78+AR79)</f>
        <v/>
      </c>
      <c r="AS80" s="1050">
        <f>SUM(AS77:AS79)</f>
        <v>0</v>
      </c>
      <c r="AT80" s="1048">
        <f>SUM(AT77:AT79)</f>
        <v>0</v>
      </c>
      <c r="AU80" s="1049" t="str">
        <f>IF(AU77+AU78+AU79=0,"",AU77+AU78+AU79)</f>
        <v/>
      </c>
      <c r="AV80" s="1050">
        <f>SUM(AV77:AV79)</f>
        <v>0</v>
      </c>
      <c r="AW80" s="1048">
        <f>SUM(AW77:AW79)</f>
        <v>0</v>
      </c>
      <c r="AX80" s="1049" t="str">
        <f>IF(AX77+AX78+AX79=0,"",AX77+AX78+AX79)</f>
        <v/>
      </c>
      <c r="AY80" s="1050">
        <f>SUM(AY77:AY79)</f>
        <v>0</v>
      </c>
      <c r="AZ80" s="1048">
        <f>SUM(AZ77:AZ79)</f>
        <v>0</v>
      </c>
      <c r="BA80" s="1049" t="str">
        <f>IF(BA77+BA78+BA79=0,"",BA77+BA78+BA79)</f>
        <v/>
      </c>
      <c r="BB80" s="1050">
        <f>SUM(BB77:BB79)</f>
        <v>0</v>
      </c>
      <c r="BC80" s="1048">
        <f>SUM(BC77:BC79)</f>
        <v>0</v>
      </c>
      <c r="BD80" s="1049" t="str">
        <f>IF(BD77+BD78+BD79=0,"",BD77+BD78+BD79)</f>
        <v/>
      </c>
      <c r="BE80" s="1050">
        <f>SUM(BE77:BE79)</f>
        <v>0</v>
      </c>
      <c r="BF80" s="1048">
        <f>SUM(BF77:BF79)</f>
        <v>0</v>
      </c>
      <c r="BG80" s="1049" t="str">
        <f>IF(BG77+BG78+BG79=0,"",BG77+BG78+BG79)</f>
        <v/>
      </c>
      <c r="BH80" s="1050">
        <f>SUM(BH77:BH79)</f>
        <v>0</v>
      </c>
      <c r="BI80" s="1048">
        <f>SUM(BI77:BI79)</f>
        <v>0</v>
      </c>
      <c r="BJ80" s="1049" t="str">
        <f>IF(BJ77+BJ78+BJ79=0,"",BJ77+BJ78+BJ79)</f>
        <v/>
      </c>
      <c r="BK80" s="1050">
        <f>SUM(BK77:BK79)</f>
        <v>0</v>
      </c>
      <c r="BL80" s="1048">
        <f>SUM(BL77:BL79)</f>
        <v>0</v>
      </c>
      <c r="BM80" s="1049" t="str">
        <f>IF(BM77+BM78+BM79=0,"",BM77+BM78+BM79)</f>
        <v/>
      </c>
      <c r="BN80" s="1050">
        <f>SUM(BN77:BN79)</f>
        <v>0</v>
      </c>
      <c r="BO80" s="1048">
        <f>SUM(BO77:BO79)</f>
        <v>0</v>
      </c>
      <c r="BP80" s="1049" t="str">
        <f>IF(BP77+BP78+BP79=0,"",BP77+BP78+BP79)</f>
        <v/>
      </c>
      <c r="BQ80" s="1050">
        <f>SUM(BQ77:BQ79)</f>
        <v>0</v>
      </c>
      <c r="BR80" s="1048">
        <f>SUM(BR77:BR79)</f>
        <v>0</v>
      </c>
      <c r="BS80" s="1049" t="str">
        <f>IF(BS77+BS78+BS79=0,"",BS77+BS78+BS79)</f>
        <v/>
      </c>
      <c r="BT80" s="1050">
        <f>SUM(BT77:BT79)</f>
        <v>0</v>
      </c>
      <c r="BU80" s="1048">
        <f>SUM(BU77:BU79)</f>
        <v>0</v>
      </c>
      <c r="BV80" s="1049" t="str">
        <f>IF(BV77+BV78+BV79=0,"",BV77+BV78+BV79)</f>
        <v/>
      </c>
      <c r="BW80" s="1050">
        <f>SUM(BW77:BW79)</f>
        <v>0</v>
      </c>
      <c r="BX80" s="1048">
        <f>SUM(BX77:BX79)</f>
        <v>0</v>
      </c>
      <c r="BY80" s="1049" t="str">
        <f>IF(BY77+BY78+BY79=0,"",BY77+BY78+BY79)</f>
        <v/>
      </c>
      <c r="BZ80" s="1050">
        <f>SUM(BZ77:BZ79)</f>
        <v>0</v>
      </c>
      <c r="CA80" s="1048">
        <f>SUM(CA77:CA79)</f>
        <v>0</v>
      </c>
      <c r="CB80" s="1049" t="str">
        <f>IF(CB77+CB78+CB79=0,"",CB77+CB78+CB79)</f>
        <v/>
      </c>
      <c r="CC80" s="1050">
        <f>SUM(CC77:CC79)</f>
        <v>0</v>
      </c>
      <c r="CD80" s="1048">
        <f>SUM(CD77:CD79)</f>
        <v>0</v>
      </c>
      <c r="CE80" s="1049" t="str">
        <f>IF(CE77+CE78+CE79=0,"",CE77+CE78+CE79)</f>
        <v/>
      </c>
      <c r="CF80" s="1050">
        <f>SUM(CF77:CF79)</f>
        <v>0</v>
      </c>
      <c r="CG80" s="1048">
        <f>SUM(CG77:CG79)</f>
        <v>0</v>
      </c>
      <c r="CH80" s="1049" t="str">
        <f>IF(CH77+CH78+CH79=0,"",CH77+CH78+CH79)</f>
        <v/>
      </c>
      <c r="CI80" s="1050">
        <f>SUM(CI77:CI79)</f>
        <v>0</v>
      </c>
      <c r="CJ80" s="1048">
        <f>SUM(CJ77:CJ79)</f>
        <v>0</v>
      </c>
      <c r="CK80" s="1049" t="str">
        <f>IF(CK77+CK78+CK79=0,"",CK77+CK78+CK79)</f>
        <v/>
      </c>
      <c r="CL80" s="1050">
        <f>SUM(CL77:CL79)</f>
        <v>0</v>
      </c>
      <c r="CM80" s="1048">
        <f>SUM(CM77:CM79)</f>
        <v>0</v>
      </c>
      <c r="CN80" s="1049" t="str">
        <f>IF(CN77+CN78+CN79=0,"",CN77+CN78+CN79)</f>
        <v/>
      </c>
      <c r="CO80" s="1030">
        <f t="shared" si="2"/>
        <v>0</v>
      </c>
      <c r="CP80" s="1031">
        <f>MIN($DP$13:$DP$42)</f>
        <v>0</v>
      </c>
      <c r="CQ80" s="1053">
        <f>SUM(CQ77:CQ79)</f>
        <v>0</v>
      </c>
      <c r="CR80" s="1573"/>
      <c r="CS80" s="1574"/>
    </row>
    <row r="81" spans="1:97" x14ac:dyDescent="0.25">
      <c r="A81" s="1045">
        <f>A77+1</f>
        <v>43483</v>
      </c>
      <c r="B81" s="1044" t="s">
        <v>167</v>
      </c>
      <c r="C81" s="827"/>
      <c r="D81" s="827"/>
      <c r="E81" s="839"/>
      <c r="F81" s="828"/>
      <c r="G81" s="827"/>
      <c r="H81" s="842"/>
      <c r="I81" s="829"/>
      <c r="J81" s="827"/>
      <c r="K81" s="839"/>
      <c r="L81" s="828"/>
      <c r="M81" s="827"/>
      <c r="N81" s="842"/>
      <c r="O81" s="829"/>
      <c r="P81" s="827"/>
      <c r="Q81" s="839"/>
      <c r="R81" s="828"/>
      <c r="S81" s="827"/>
      <c r="T81" s="842"/>
      <c r="U81" s="829"/>
      <c r="V81" s="827"/>
      <c r="W81" s="839"/>
      <c r="X81" s="828"/>
      <c r="Y81" s="827"/>
      <c r="Z81" s="842"/>
      <c r="AA81" s="829"/>
      <c r="AB81" s="827"/>
      <c r="AC81" s="839"/>
      <c r="AD81" s="828"/>
      <c r="AE81" s="827"/>
      <c r="AF81" s="839"/>
      <c r="AG81" s="828"/>
      <c r="AH81" s="827"/>
      <c r="AI81" s="839"/>
      <c r="AJ81" s="828"/>
      <c r="AK81" s="827"/>
      <c r="AL81" s="839"/>
      <c r="AM81" s="828"/>
      <c r="AN81" s="827"/>
      <c r="AO81" s="839"/>
      <c r="AP81" s="828"/>
      <c r="AQ81" s="827"/>
      <c r="AR81" s="839"/>
      <c r="AS81" s="828"/>
      <c r="AT81" s="827"/>
      <c r="AU81" s="839"/>
      <c r="AV81" s="828"/>
      <c r="AW81" s="827"/>
      <c r="AX81" s="839"/>
      <c r="AY81" s="828"/>
      <c r="AZ81" s="827"/>
      <c r="BA81" s="839"/>
      <c r="BB81" s="828"/>
      <c r="BC81" s="827"/>
      <c r="BD81" s="839"/>
      <c r="BE81" s="828"/>
      <c r="BF81" s="827"/>
      <c r="BG81" s="839"/>
      <c r="BH81" s="828"/>
      <c r="BI81" s="827"/>
      <c r="BJ81" s="839"/>
      <c r="BK81" s="828"/>
      <c r="BL81" s="827"/>
      <c r="BM81" s="839"/>
      <c r="BN81" s="828"/>
      <c r="BO81" s="827"/>
      <c r="BP81" s="839"/>
      <c r="BQ81" s="828"/>
      <c r="BR81" s="827"/>
      <c r="BS81" s="839"/>
      <c r="BT81" s="828"/>
      <c r="BU81" s="827"/>
      <c r="BV81" s="839"/>
      <c r="BW81" s="828"/>
      <c r="BX81" s="827"/>
      <c r="BY81" s="839"/>
      <c r="BZ81" s="828"/>
      <c r="CA81" s="827"/>
      <c r="CB81" s="839"/>
      <c r="CC81" s="828"/>
      <c r="CD81" s="827"/>
      <c r="CE81" s="839"/>
      <c r="CF81" s="828"/>
      <c r="CG81" s="827"/>
      <c r="CH81" s="839"/>
      <c r="CI81" s="828"/>
      <c r="CJ81" s="827"/>
      <c r="CK81" s="839"/>
      <c r="CL81" s="828"/>
      <c r="CM81" s="827"/>
      <c r="CN81" s="839"/>
      <c r="CO81" s="1032">
        <f t="shared" si="2"/>
        <v>0</v>
      </c>
      <c r="CP81" s="1027">
        <f>CP84/3</f>
        <v>0</v>
      </c>
      <c r="CQ81" s="1022"/>
      <c r="CR81" s="1569"/>
      <c r="CS81" s="1570"/>
    </row>
    <row r="82" spans="1:97" x14ac:dyDescent="0.25">
      <c r="A82" s="1045"/>
      <c r="B82" s="1039" t="s">
        <v>168</v>
      </c>
      <c r="C82" s="830"/>
      <c r="D82" s="830"/>
      <c r="E82" s="840"/>
      <c r="F82" s="831"/>
      <c r="G82" s="830"/>
      <c r="H82" s="843"/>
      <c r="I82" s="810"/>
      <c r="J82" s="830"/>
      <c r="K82" s="840"/>
      <c r="L82" s="831"/>
      <c r="M82" s="830"/>
      <c r="N82" s="843"/>
      <c r="O82" s="810"/>
      <c r="P82" s="830"/>
      <c r="Q82" s="840"/>
      <c r="R82" s="831"/>
      <c r="S82" s="830"/>
      <c r="T82" s="843"/>
      <c r="U82" s="810"/>
      <c r="V82" s="830"/>
      <c r="W82" s="840"/>
      <c r="X82" s="831"/>
      <c r="Y82" s="830"/>
      <c r="Z82" s="843"/>
      <c r="AA82" s="810"/>
      <c r="AB82" s="830"/>
      <c r="AC82" s="840"/>
      <c r="AD82" s="831"/>
      <c r="AE82" s="830"/>
      <c r="AF82" s="840"/>
      <c r="AG82" s="831"/>
      <c r="AH82" s="830"/>
      <c r="AI82" s="840"/>
      <c r="AJ82" s="831"/>
      <c r="AK82" s="830"/>
      <c r="AL82" s="840"/>
      <c r="AM82" s="831"/>
      <c r="AN82" s="830"/>
      <c r="AO82" s="840"/>
      <c r="AP82" s="831"/>
      <c r="AQ82" s="830"/>
      <c r="AR82" s="840"/>
      <c r="AS82" s="831"/>
      <c r="AT82" s="830"/>
      <c r="AU82" s="840"/>
      <c r="AV82" s="831"/>
      <c r="AW82" s="830"/>
      <c r="AX82" s="840"/>
      <c r="AY82" s="831"/>
      <c r="AZ82" s="830"/>
      <c r="BA82" s="840"/>
      <c r="BB82" s="831"/>
      <c r="BC82" s="830"/>
      <c r="BD82" s="840"/>
      <c r="BE82" s="831"/>
      <c r="BF82" s="830"/>
      <c r="BG82" s="840"/>
      <c r="BH82" s="831"/>
      <c r="BI82" s="830"/>
      <c r="BJ82" s="840"/>
      <c r="BK82" s="831"/>
      <c r="BL82" s="830"/>
      <c r="BM82" s="840"/>
      <c r="BN82" s="831"/>
      <c r="BO82" s="830"/>
      <c r="BP82" s="840"/>
      <c r="BQ82" s="831"/>
      <c r="BR82" s="830"/>
      <c r="BS82" s="840"/>
      <c r="BT82" s="831"/>
      <c r="BU82" s="830"/>
      <c r="BV82" s="840"/>
      <c r="BW82" s="831"/>
      <c r="BX82" s="830"/>
      <c r="BY82" s="840"/>
      <c r="BZ82" s="831"/>
      <c r="CA82" s="830"/>
      <c r="CB82" s="840"/>
      <c r="CC82" s="831"/>
      <c r="CD82" s="830"/>
      <c r="CE82" s="840"/>
      <c r="CF82" s="831"/>
      <c r="CG82" s="830"/>
      <c r="CH82" s="840"/>
      <c r="CI82" s="831"/>
      <c r="CJ82" s="830"/>
      <c r="CK82" s="840"/>
      <c r="CL82" s="831"/>
      <c r="CM82" s="830"/>
      <c r="CN82" s="840"/>
      <c r="CO82" s="1028">
        <f t="shared" si="2"/>
        <v>0</v>
      </c>
      <c r="CP82" s="1029">
        <f>CP84/3</f>
        <v>0</v>
      </c>
      <c r="CQ82" s="1023"/>
      <c r="CR82" s="1571"/>
      <c r="CS82" s="1572"/>
    </row>
    <row r="83" spans="1:97" x14ac:dyDescent="0.25">
      <c r="A83" s="1045"/>
      <c r="B83" s="1039" t="s">
        <v>169</v>
      </c>
      <c r="C83" s="830"/>
      <c r="D83" s="830"/>
      <c r="E83" s="841"/>
      <c r="F83" s="831"/>
      <c r="G83" s="830"/>
      <c r="H83" s="844"/>
      <c r="I83" s="810"/>
      <c r="J83" s="830"/>
      <c r="K83" s="841"/>
      <c r="L83" s="831"/>
      <c r="M83" s="830"/>
      <c r="N83" s="844"/>
      <c r="O83" s="810"/>
      <c r="P83" s="830"/>
      <c r="Q83" s="841"/>
      <c r="R83" s="831"/>
      <c r="S83" s="830"/>
      <c r="T83" s="844"/>
      <c r="U83" s="810"/>
      <c r="V83" s="830"/>
      <c r="W83" s="841"/>
      <c r="X83" s="831"/>
      <c r="Y83" s="830"/>
      <c r="Z83" s="844"/>
      <c r="AA83" s="810"/>
      <c r="AB83" s="830"/>
      <c r="AC83" s="841"/>
      <c r="AD83" s="831"/>
      <c r="AE83" s="830"/>
      <c r="AF83" s="841"/>
      <c r="AG83" s="831"/>
      <c r="AH83" s="830"/>
      <c r="AI83" s="841"/>
      <c r="AJ83" s="831"/>
      <c r="AK83" s="830"/>
      <c r="AL83" s="841"/>
      <c r="AM83" s="831"/>
      <c r="AN83" s="830"/>
      <c r="AO83" s="841"/>
      <c r="AP83" s="831"/>
      <c r="AQ83" s="830"/>
      <c r="AR83" s="841"/>
      <c r="AS83" s="831"/>
      <c r="AT83" s="830"/>
      <c r="AU83" s="841"/>
      <c r="AV83" s="831"/>
      <c r="AW83" s="830"/>
      <c r="AX83" s="841"/>
      <c r="AY83" s="831"/>
      <c r="AZ83" s="830"/>
      <c r="BA83" s="841"/>
      <c r="BB83" s="831"/>
      <c r="BC83" s="830"/>
      <c r="BD83" s="841"/>
      <c r="BE83" s="831"/>
      <c r="BF83" s="830"/>
      <c r="BG83" s="841"/>
      <c r="BH83" s="831"/>
      <c r="BI83" s="830"/>
      <c r="BJ83" s="841"/>
      <c r="BK83" s="831"/>
      <c r="BL83" s="830"/>
      <c r="BM83" s="841"/>
      <c r="BN83" s="831"/>
      <c r="BO83" s="830"/>
      <c r="BP83" s="841"/>
      <c r="BQ83" s="831"/>
      <c r="BR83" s="830"/>
      <c r="BS83" s="841"/>
      <c r="BT83" s="831"/>
      <c r="BU83" s="830"/>
      <c r="BV83" s="841"/>
      <c r="BW83" s="831"/>
      <c r="BX83" s="830"/>
      <c r="BY83" s="841"/>
      <c r="BZ83" s="831"/>
      <c r="CA83" s="830"/>
      <c r="CB83" s="841"/>
      <c r="CC83" s="831"/>
      <c r="CD83" s="830"/>
      <c r="CE83" s="841"/>
      <c r="CF83" s="831"/>
      <c r="CG83" s="830"/>
      <c r="CH83" s="841"/>
      <c r="CI83" s="831"/>
      <c r="CJ83" s="830"/>
      <c r="CK83" s="841"/>
      <c r="CL83" s="831"/>
      <c r="CM83" s="830"/>
      <c r="CN83" s="841"/>
      <c r="CO83" s="1028">
        <f t="shared" si="2"/>
        <v>0</v>
      </c>
      <c r="CP83" s="1029">
        <f>CP84/3</f>
        <v>0</v>
      </c>
      <c r="CQ83" s="1024"/>
      <c r="CR83" s="1571"/>
      <c r="CS83" s="1572"/>
    </row>
    <row r="84" spans="1:97" ht="15.75" thickBot="1" x14ac:dyDescent="0.3">
      <c r="A84" s="1046"/>
      <c r="B84" s="1042" t="s">
        <v>170</v>
      </c>
      <c r="C84" s="1048">
        <f>SUM(C81:C83)</f>
        <v>0</v>
      </c>
      <c r="D84" s="1048">
        <f>SUM(D81:D83)</f>
        <v>0</v>
      </c>
      <c r="E84" s="1049" t="str">
        <f>IF(E81+E82+E83=0,"",E81+E82+E83)</f>
        <v/>
      </c>
      <c r="F84" s="1050">
        <f>SUM(F81:F83)</f>
        <v>0</v>
      </c>
      <c r="G84" s="1048">
        <f>SUM(G81:G83)</f>
        <v>0</v>
      </c>
      <c r="H84" s="1051" t="str">
        <f>IF(H81+H82+H83=0,"",H81+H82+H83)</f>
        <v/>
      </c>
      <c r="I84" s="1052">
        <f>SUM(I81:I83)</f>
        <v>0</v>
      </c>
      <c r="J84" s="1048">
        <f>SUM(J81:J83)</f>
        <v>0</v>
      </c>
      <c r="K84" s="1049" t="str">
        <f>IF(K81+K82+K83=0,"",K81+K82+K83)</f>
        <v/>
      </c>
      <c r="L84" s="1050">
        <f>SUM(L81:L83)</f>
        <v>0</v>
      </c>
      <c r="M84" s="1048">
        <f>SUM(M81:M83)</f>
        <v>0</v>
      </c>
      <c r="N84" s="1051" t="str">
        <f>IF(N81+N82+N83=0,"",N81+N82+N83)</f>
        <v/>
      </c>
      <c r="O84" s="1052">
        <f>SUM(O81:O83)</f>
        <v>0</v>
      </c>
      <c r="P84" s="1048">
        <f>SUM(P81:P83)</f>
        <v>0</v>
      </c>
      <c r="Q84" s="1049" t="str">
        <f>IF(Q81+Q82+Q83=0,"",Q81+Q82+Q83)</f>
        <v/>
      </c>
      <c r="R84" s="1050">
        <f>SUM(R81:R83)</f>
        <v>0</v>
      </c>
      <c r="S84" s="1048">
        <f>SUM(S81:S83)</f>
        <v>0</v>
      </c>
      <c r="T84" s="1051" t="str">
        <f>IF(T81+T82+T83=0,"",T81+T82+T83)</f>
        <v/>
      </c>
      <c r="U84" s="1052">
        <f>SUM(U81:U83)</f>
        <v>0</v>
      </c>
      <c r="V84" s="1048">
        <f>SUM(V81:V83)</f>
        <v>0</v>
      </c>
      <c r="W84" s="1049" t="str">
        <f>IF(W81+W82+W83=0,"",W81+W82+W83)</f>
        <v/>
      </c>
      <c r="X84" s="1050">
        <f>SUM(X81:X83)</f>
        <v>0</v>
      </c>
      <c r="Y84" s="1048">
        <f>SUM(Y81:Y83)</f>
        <v>0</v>
      </c>
      <c r="Z84" s="1051" t="str">
        <f>IF(Z81+Z82+Z83=0,"",Z81+Z82+Z83)</f>
        <v/>
      </c>
      <c r="AA84" s="1052">
        <f>SUM(AA81:AA83)</f>
        <v>0</v>
      </c>
      <c r="AB84" s="1048">
        <f>SUM(AB81:AB83)</f>
        <v>0</v>
      </c>
      <c r="AC84" s="1049" t="str">
        <f>IF(AC81+AC82+AC83=0,"",AC81+AC82+AC83)</f>
        <v/>
      </c>
      <c r="AD84" s="1050">
        <f>SUM(AD81:AD83)</f>
        <v>0</v>
      </c>
      <c r="AE84" s="1048">
        <f>SUM(AE81:AE83)</f>
        <v>0</v>
      </c>
      <c r="AF84" s="1049" t="str">
        <f>IF(AF81+AF82+AF83=0,"",AF81+AF82+AF83)</f>
        <v/>
      </c>
      <c r="AG84" s="1050">
        <f>SUM(AG81:AG83)</f>
        <v>0</v>
      </c>
      <c r="AH84" s="1048">
        <f>SUM(AH81:AH83)</f>
        <v>0</v>
      </c>
      <c r="AI84" s="1049" t="str">
        <f>IF(AI81+AI82+AI83=0,"",AI81+AI82+AI83)</f>
        <v/>
      </c>
      <c r="AJ84" s="1050">
        <f>SUM(AJ81:AJ83)</f>
        <v>0</v>
      </c>
      <c r="AK84" s="1048">
        <f>SUM(AK81:AK83)</f>
        <v>0</v>
      </c>
      <c r="AL84" s="1049" t="str">
        <f>IF(AL81+AL82+AL83=0,"",AL81+AL82+AL83)</f>
        <v/>
      </c>
      <c r="AM84" s="1050">
        <f>SUM(AM81:AM83)</f>
        <v>0</v>
      </c>
      <c r="AN84" s="1048">
        <f>SUM(AN81:AN83)</f>
        <v>0</v>
      </c>
      <c r="AO84" s="1049" t="str">
        <f>IF(AO81+AO82+AO83=0,"",AO81+AO82+AO83)</f>
        <v/>
      </c>
      <c r="AP84" s="1050">
        <f>SUM(AP81:AP83)</f>
        <v>0</v>
      </c>
      <c r="AQ84" s="1048">
        <f>SUM(AQ81:AQ83)</f>
        <v>0</v>
      </c>
      <c r="AR84" s="1049" t="str">
        <f>IF(AR81+AR82+AR83=0,"",AR81+AR82+AR83)</f>
        <v/>
      </c>
      <c r="AS84" s="1050">
        <f>SUM(AS81:AS83)</f>
        <v>0</v>
      </c>
      <c r="AT84" s="1048">
        <f>SUM(AT81:AT83)</f>
        <v>0</v>
      </c>
      <c r="AU84" s="1049" t="str">
        <f>IF(AU81+AU82+AU83=0,"",AU81+AU82+AU83)</f>
        <v/>
      </c>
      <c r="AV84" s="1050">
        <f>SUM(AV81:AV83)</f>
        <v>0</v>
      </c>
      <c r="AW84" s="1048">
        <f>SUM(AW81:AW83)</f>
        <v>0</v>
      </c>
      <c r="AX84" s="1049" t="str">
        <f>IF(AX81+AX82+AX83=0,"",AX81+AX82+AX83)</f>
        <v/>
      </c>
      <c r="AY84" s="1050">
        <f>SUM(AY81:AY83)</f>
        <v>0</v>
      </c>
      <c r="AZ84" s="1048">
        <f>SUM(AZ81:AZ83)</f>
        <v>0</v>
      </c>
      <c r="BA84" s="1049" t="str">
        <f>IF(BA81+BA82+BA83=0,"",BA81+BA82+BA83)</f>
        <v/>
      </c>
      <c r="BB84" s="1050">
        <f>SUM(BB81:BB83)</f>
        <v>0</v>
      </c>
      <c r="BC84" s="1048">
        <f>SUM(BC81:BC83)</f>
        <v>0</v>
      </c>
      <c r="BD84" s="1049" t="str">
        <f>IF(BD81+BD82+BD83=0,"",BD81+BD82+BD83)</f>
        <v/>
      </c>
      <c r="BE84" s="1050">
        <f>SUM(BE81:BE83)</f>
        <v>0</v>
      </c>
      <c r="BF84" s="1048">
        <f>SUM(BF81:BF83)</f>
        <v>0</v>
      </c>
      <c r="BG84" s="1049" t="str">
        <f>IF(BG81+BG82+BG83=0,"",BG81+BG82+BG83)</f>
        <v/>
      </c>
      <c r="BH84" s="1050">
        <f>SUM(BH81:BH83)</f>
        <v>0</v>
      </c>
      <c r="BI84" s="1048">
        <f>SUM(BI81:BI83)</f>
        <v>0</v>
      </c>
      <c r="BJ84" s="1049" t="str">
        <f>IF(BJ81+BJ82+BJ83=0,"",BJ81+BJ82+BJ83)</f>
        <v/>
      </c>
      <c r="BK84" s="1050">
        <f>SUM(BK81:BK83)</f>
        <v>0</v>
      </c>
      <c r="BL84" s="1048">
        <f>SUM(BL81:BL83)</f>
        <v>0</v>
      </c>
      <c r="BM84" s="1049" t="str">
        <f>IF(BM81+BM82+BM83=0,"",BM81+BM82+BM83)</f>
        <v/>
      </c>
      <c r="BN84" s="1050">
        <f>SUM(BN81:BN83)</f>
        <v>0</v>
      </c>
      <c r="BO84" s="1048">
        <f>SUM(BO81:BO83)</f>
        <v>0</v>
      </c>
      <c r="BP84" s="1049" t="str">
        <f>IF(BP81+BP82+BP83=0,"",BP81+BP82+BP83)</f>
        <v/>
      </c>
      <c r="BQ84" s="1050">
        <f>SUM(BQ81:BQ83)</f>
        <v>0</v>
      </c>
      <c r="BR84" s="1048">
        <f>SUM(BR81:BR83)</f>
        <v>0</v>
      </c>
      <c r="BS84" s="1049" t="str">
        <f>IF(BS81+BS82+BS83=0,"",BS81+BS82+BS83)</f>
        <v/>
      </c>
      <c r="BT84" s="1050">
        <f>SUM(BT81:BT83)</f>
        <v>0</v>
      </c>
      <c r="BU84" s="1048">
        <f>SUM(BU81:BU83)</f>
        <v>0</v>
      </c>
      <c r="BV84" s="1049" t="str">
        <f>IF(BV81+BV82+BV83=0,"",BV81+BV82+BV83)</f>
        <v/>
      </c>
      <c r="BW84" s="1050">
        <f>SUM(BW81:BW83)</f>
        <v>0</v>
      </c>
      <c r="BX84" s="1048">
        <f>SUM(BX81:BX83)</f>
        <v>0</v>
      </c>
      <c r="BY84" s="1049" t="str">
        <f>IF(BY81+BY82+BY83=0,"",BY81+BY82+BY83)</f>
        <v/>
      </c>
      <c r="BZ84" s="1050">
        <f>SUM(BZ81:BZ83)</f>
        <v>0</v>
      </c>
      <c r="CA84" s="1048">
        <f>SUM(CA81:CA83)</f>
        <v>0</v>
      </c>
      <c r="CB84" s="1049" t="str">
        <f>IF(CB81+CB82+CB83=0,"",CB81+CB82+CB83)</f>
        <v/>
      </c>
      <c r="CC84" s="1050">
        <f>SUM(CC81:CC83)</f>
        <v>0</v>
      </c>
      <c r="CD84" s="1048">
        <f>SUM(CD81:CD83)</f>
        <v>0</v>
      </c>
      <c r="CE84" s="1049" t="str">
        <f>IF(CE81+CE82+CE83=0,"",CE81+CE82+CE83)</f>
        <v/>
      </c>
      <c r="CF84" s="1050">
        <f>SUM(CF81:CF83)</f>
        <v>0</v>
      </c>
      <c r="CG84" s="1048">
        <f>SUM(CG81:CG83)</f>
        <v>0</v>
      </c>
      <c r="CH84" s="1049" t="str">
        <f>IF(CH81+CH82+CH83=0,"",CH81+CH82+CH83)</f>
        <v/>
      </c>
      <c r="CI84" s="1050">
        <f>SUM(CI81:CI83)</f>
        <v>0</v>
      </c>
      <c r="CJ84" s="1048">
        <f>SUM(CJ81:CJ83)</f>
        <v>0</v>
      </c>
      <c r="CK84" s="1049" t="str">
        <f>IF(CK81+CK82+CK83=0,"",CK81+CK82+CK83)</f>
        <v/>
      </c>
      <c r="CL84" s="1050">
        <f>SUM(CL81:CL83)</f>
        <v>0</v>
      </c>
      <c r="CM84" s="1048">
        <f>SUM(CM81:CM83)</f>
        <v>0</v>
      </c>
      <c r="CN84" s="1049" t="str">
        <f>IF(CN81+CN82+CN83=0,"",CN81+CN82+CN83)</f>
        <v/>
      </c>
      <c r="CO84" s="1030">
        <f t="shared" si="2"/>
        <v>0</v>
      </c>
      <c r="CP84" s="1031">
        <f>MIN($DP$13:$DP$42)</f>
        <v>0</v>
      </c>
      <c r="CQ84" s="1053">
        <f>SUM(CQ81:CQ83)</f>
        <v>0</v>
      </c>
      <c r="CR84" s="1573"/>
      <c r="CS84" s="1574"/>
    </row>
    <row r="85" spans="1:97" x14ac:dyDescent="0.25">
      <c r="A85" s="1043">
        <f>A81+1</f>
        <v>43484</v>
      </c>
      <c r="B85" s="1044" t="s">
        <v>167</v>
      </c>
      <c r="C85" s="827"/>
      <c r="D85" s="827"/>
      <c r="E85" s="839"/>
      <c r="F85" s="828"/>
      <c r="G85" s="827"/>
      <c r="H85" s="842"/>
      <c r="I85" s="829"/>
      <c r="J85" s="827"/>
      <c r="K85" s="839"/>
      <c r="L85" s="828"/>
      <c r="M85" s="827"/>
      <c r="N85" s="842"/>
      <c r="O85" s="829"/>
      <c r="P85" s="827"/>
      <c r="Q85" s="839"/>
      <c r="R85" s="828"/>
      <c r="S85" s="827"/>
      <c r="T85" s="842"/>
      <c r="U85" s="829"/>
      <c r="V85" s="827"/>
      <c r="W85" s="839"/>
      <c r="X85" s="828"/>
      <c r="Y85" s="827"/>
      <c r="Z85" s="842"/>
      <c r="AA85" s="829"/>
      <c r="AB85" s="827"/>
      <c r="AC85" s="839"/>
      <c r="AD85" s="828"/>
      <c r="AE85" s="827"/>
      <c r="AF85" s="839"/>
      <c r="AG85" s="828"/>
      <c r="AH85" s="827"/>
      <c r="AI85" s="839"/>
      <c r="AJ85" s="828"/>
      <c r="AK85" s="827"/>
      <c r="AL85" s="839"/>
      <c r="AM85" s="828"/>
      <c r="AN85" s="827"/>
      <c r="AO85" s="839"/>
      <c r="AP85" s="828"/>
      <c r="AQ85" s="827"/>
      <c r="AR85" s="839"/>
      <c r="AS85" s="828"/>
      <c r="AT85" s="827"/>
      <c r="AU85" s="839"/>
      <c r="AV85" s="828"/>
      <c r="AW85" s="827"/>
      <c r="AX85" s="839"/>
      <c r="AY85" s="828"/>
      <c r="AZ85" s="827"/>
      <c r="BA85" s="839"/>
      <c r="BB85" s="828"/>
      <c r="BC85" s="827"/>
      <c r="BD85" s="839"/>
      <c r="BE85" s="828"/>
      <c r="BF85" s="827"/>
      <c r="BG85" s="839"/>
      <c r="BH85" s="828"/>
      <c r="BI85" s="827"/>
      <c r="BJ85" s="839"/>
      <c r="BK85" s="828"/>
      <c r="BL85" s="827"/>
      <c r="BM85" s="839"/>
      <c r="BN85" s="828"/>
      <c r="BO85" s="827"/>
      <c r="BP85" s="839"/>
      <c r="BQ85" s="828"/>
      <c r="BR85" s="827"/>
      <c r="BS85" s="839"/>
      <c r="BT85" s="828"/>
      <c r="BU85" s="827"/>
      <c r="BV85" s="839"/>
      <c r="BW85" s="828"/>
      <c r="BX85" s="827"/>
      <c r="BY85" s="839"/>
      <c r="BZ85" s="828"/>
      <c r="CA85" s="827"/>
      <c r="CB85" s="839"/>
      <c r="CC85" s="828"/>
      <c r="CD85" s="827"/>
      <c r="CE85" s="839"/>
      <c r="CF85" s="828"/>
      <c r="CG85" s="827"/>
      <c r="CH85" s="839"/>
      <c r="CI85" s="828"/>
      <c r="CJ85" s="827"/>
      <c r="CK85" s="839"/>
      <c r="CL85" s="828"/>
      <c r="CM85" s="827"/>
      <c r="CN85" s="839"/>
      <c r="CO85" s="1032">
        <f t="shared" si="2"/>
        <v>0</v>
      </c>
      <c r="CP85" s="1027">
        <f>CP88/3</f>
        <v>0</v>
      </c>
      <c r="CQ85" s="1022"/>
      <c r="CR85" s="1569"/>
      <c r="CS85" s="1570"/>
    </row>
    <row r="86" spans="1:97" x14ac:dyDescent="0.25">
      <c r="A86" s="1045"/>
      <c r="B86" s="1039" t="s">
        <v>168</v>
      </c>
      <c r="C86" s="830"/>
      <c r="D86" s="830"/>
      <c r="E86" s="840"/>
      <c r="F86" s="831"/>
      <c r="G86" s="830"/>
      <c r="H86" s="843"/>
      <c r="I86" s="810"/>
      <c r="J86" s="830"/>
      <c r="K86" s="840"/>
      <c r="L86" s="831"/>
      <c r="M86" s="830"/>
      <c r="N86" s="843"/>
      <c r="O86" s="810"/>
      <c r="P86" s="830"/>
      <c r="Q86" s="840"/>
      <c r="R86" s="831"/>
      <c r="S86" s="830"/>
      <c r="T86" s="843"/>
      <c r="U86" s="810"/>
      <c r="V86" s="830"/>
      <c r="W86" s="840"/>
      <c r="X86" s="831"/>
      <c r="Y86" s="830"/>
      <c r="Z86" s="843"/>
      <c r="AA86" s="810"/>
      <c r="AB86" s="830"/>
      <c r="AC86" s="840"/>
      <c r="AD86" s="831"/>
      <c r="AE86" s="830"/>
      <c r="AF86" s="840"/>
      <c r="AG86" s="831"/>
      <c r="AH86" s="830"/>
      <c r="AI86" s="840"/>
      <c r="AJ86" s="831"/>
      <c r="AK86" s="830"/>
      <c r="AL86" s="840"/>
      <c r="AM86" s="831"/>
      <c r="AN86" s="830"/>
      <c r="AO86" s="840"/>
      <c r="AP86" s="831"/>
      <c r="AQ86" s="830"/>
      <c r="AR86" s="840"/>
      <c r="AS86" s="831"/>
      <c r="AT86" s="830"/>
      <c r="AU86" s="840"/>
      <c r="AV86" s="831"/>
      <c r="AW86" s="830"/>
      <c r="AX86" s="840"/>
      <c r="AY86" s="831"/>
      <c r="AZ86" s="830"/>
      <c r="BA86" s="840"/>
      <c r="BB86" s="831"/>
      <c r="BC86" s="830"/>
      <c r="BD86" s="840"/>
      <c r="BE86" s="831"/>
      <c r="BF86" s="830"/>
      <c r="BG86" s="840"/>
      <c r="BH86" s="831"/>
      <c r="BI86" s="830"/>
      <c r="BJ86" s="840"/>
      <c r="BK86" s="831"/>
      <c r="BL86" s="830"/>
      <c r="BM86" s="840"/>
      <c r="BN86" s="831"/>
      <c r="BO86" s="830"/>
      <c r="BP86" s="840"/>
      <c r="BQ86" s="831"/>
      <c r="BR86" s="830"/>
      <c r="BS86" s="840"/>
      <c r="BT86" s="831"/>
      <c r="BU86" s="830"/>
      <c r="BV86" s="840"/>
      <c r="BW86" s="831"/>
      <c r="BX86" s="830"/>
      <c r="BY86" s="840"/>
      <c r="BZ86" s="831"/>
      <c r="CA86" s="830"/>
      <c r="CB86" s="840"/>
      <c r="CC86" s="831"/>
      <c r="CD86" s="830"/>
      <c r="CE86" s="840"/>
      <c r="CF86" s="831"/>
      <c r="CG86" s="830"/>
      <c r="CH86" s="840"/>
      <c r="CI86" s="831"/>
      <c r="CJ86" s="830"/>
      <c r="CK86" s="840"/>
      <c r="CL86" s="831"/>
      <c r="CM86" s="830"/>
      <c r="CN86" s="840"/>
      <c r="CO86" s="1028">
        <f t="shared" si="2"/>
        <v>0</v>
      </c>
      <c r="CP86" s="1029">
        <f>CP88/3</f>
        <v>0</v>
      </c>
      <c r="CQ86" s="1023"/>
      <c r="CR86" s="1571"/>
      <c r="CS86" s="1572"/>
    </row>
    <row r="87" spans="1:97" x14ac:dyDescent="0.25">
      <c r="A87" s="1045"/>
      <c r="B87" s="1039" t="s">
        <v>169</v>
      </c>
      <c r="C87" s="830"/>
      <c r="D87" s="830"/>
      <c r="E87" s="841"/>
      <c r="F87" s="831"/>
      <c r="G87" s="830"/>
      <c r="H87" s="844"/>
      <c r="I87" s="810"/>
      <c r="J87" s="830"/>
      <c r="K87" s="841"/>
      <c r="L87" s="831"/>
      <c r="M87" s="830"/>
      <c r="N87" s="844"/>
      <c r="O87" s="810"/>
      <c r="P87" s="830"/>
      <c r="Q87" s="841"/>
      <c r="R87" s="831"/>
      <c r="S87" s="830"/>
      <c r="T87" s="844"/>
      <c r="U87" s="810"/>
      <c r="V87" s="830"/>
      <c r="W87" s="841"/>
      <c r="X87" s="831"/>
      <c r="Y87" s="830"/>
      <c r="Z87" s="844"/>
      <c r="AA87" s="810"/>
      <c r="AB87" s="830"/>
      <c r="AC87" s="841"/>
      <c r="AD87" s="831"/>
      <c r="AE87" s="830"/>
      <c r="AF87" s="841"/>
      <c r="AG87" s="831"/>
      <c r="AH87" s="830"/>
      <c r="AI87" s="841"/>
      <c r="AJ87" s="831"/>
      <c r="AK87" s="830"/>
      <c r="AL87" s="841"/>
      <c r="AM87" s="831"/>
      <c r="AN87" s="830"/>
      <c r="AO87" s="841"/>
      <c r="AP87" s="831"/>
      <c r="AQ87" s="830"/>
      <c r="AR87" s="841"/>
      <c r="AS87" s="831"/>
      <c r="AT87" s="830"/>
      <c r="AU87" s="841"/>
      <c r="AV87" s="831"/>
      <c r="AW87" s="830"/>
      <c r="AX87" s="841"/>
      <c r="AY87" s="831"/>
      <c r="AZ87" s="830"/>
      <c r="BA87" s="841"/>
      <c r="BB87" s="831"/>
      <c r="BC87" s="830"/>
      <c r="BD87" s="841"/>
      <c r="BE87" s="831"/>
      <c r="BF87" s="830"/>
      <c r="BG87" s="841"/>
      <c r="BH87" s="831"/>
      <c r="BI87" s="830"/>
      <c r="BJ87" s="841"/>
      <c r="BK87" s="831"/>
      <c r="BL87" s="830"/>
      <c r="BM87" s="841"/>
      <c r="BN87" s="831"/>
      <c r="BO87" s="830"/>
      <c r="BP87" s="841"/>
      <c r="BQ87" s="831"/>
      <c r="BR87" s="830"/>
      <c r="BS87" s="841"/>
      <c r="BT87" s="831"/>
      <c r="BU87" s="830"/>
      <c r="BV87" s="841"/>
      <c r="BW87" s="831"/>
      <c r="BX87" s="830"/>
      <c r="BY87" s="841"/>
      <c r="BZ87" s="831"/>
      <c r="CA87" s="830"/>
      <c r="CB87" s="841"/>
      <c r="CC87" s="831"/>
      <c r="CD87" s="830"/>
      <c r="CE87" s="841"/>
      <c r="CF87" s="831"/>
      <c r="CG87" s="830"/>
      <c r="CH87" s="841"/>
      <c r="CI87" s="831"/>
      <c r="CJ87" s="830"/>
      <c r="CK87" s="841"/>
      <c r="CL87" s="831"/>
      <c r="CM87" s="830"/>
      <c r="CN87" s="841"/>
      <c r="CO87" s="1028">
        <f t="shared" si="2"/>
        <v>0</v>
      </c>
      <c r="CP87" s="1029">
        <f>CP88/3</f>
        <v>0</v>
      </c>
      <c r="CQ87" s="1024"/>
      <c r="CR87" s="1571"/>
      <c r="CS87" s="1572"/>
    </row>
    <row r="88" spans="1:97" ht="15.75" thickBot="1" x14ac:dyDescent="0.3">
      <c r="A88" s="1041"/>
      <c r="B88" s="1042" t="s">
        <v>170</v>
      </c>
      <c r="C88" s="1048">
        <f>SUM(C85:C87)</f>
        <v>0</v>
      </c>
      <c r="D88" s="1048">
        <f>SUM(D85:D87)</f>
        <v>0</v>
      </c>
      <c r="E88" s="1049" t="str">
        <f>IF(E85+E86+E87=0,"",E85+E86+E87)</f>
        <v/>
      </c>
      <c r="F88" s="1050">
        <f>SUM(F85:F87)</f>
        <v>0</v>
      </c>
      <c r="G88" s="1048">
        <f>SUM(G85:G87)</f>
        <v>0</v>
      </c>
      <c r="H88" s="1051" t="str">
        <f>IF(H85+H86+H87=0,"",H85+H86+H87)</f>
        <v/>
      </c>
      <c r="I88" s="1052">
        <f>SUM(I85:I87)</f>
        <v>0</v>
      </c>
      <c r="J88" s="1048">
        <f>SUM(J85:J87)</f>
        <v>0</v>
      </c>
      <c r="K88" s="1049" t="str">
        <f>IF(K85+K86+K87=0,"",K85+K86+K87)</f>
        <v/>
      </c>
      <c r="L88" s="1050">
        <f>SUM(L85:L87)</f>
        <v>0</v>
      </c>
      <c r="M88" s="1048">
        <f>SUM(M85:M87)</f>
        <v>0</v>
      </c>
      <c r="N88" s="1051" t="str">
        <f>IF(N85+N86+N87=0,"",N85+N86+N87)</f>
        <v/>
      </c>
      <c r="O88" s="1052">
        <f>SUM(O85:O87)</f>
        <v>0</v>
      </c>
      <c r="P88" s="1048">
        <f>SUM(P85:P87)</f>
        <v>0</v>
      </c>
      <c r="Q88" s="1049" t="str">
        <f>IF(Q85+Q86+Q87=0,"",Q85+Q86+Q87)</f>
        <v/>
      </c>
      <c r="R88" s="1050">
        <f>SUM(R85:R87)</f>
        <v>0</v>
      </c>
      <c r="S88" s="1048">
        <f>SUM(S85:S87)</f>
        <v>0</v>
      </c>
      <c r="T88" s="1051" t="str">
        <f>IF(T85+T86+T87=0,"",T85+T86+T87)</f>
        <v/>
      </c>
      <c r="U88" s="1052">
        <f>SUM(U85:U87)</f>
        <v>0</v>
      </c>
      <c r="V88" s="1048">
        <f>SUM(V85:V87)</f>
        <v>0</v>
      </c>
      <c r="W88" s="1049" t="str">
        <f>IF(W85+W86+W87=0,"",W85+W86+W87)</f>
        <v/>
      </c>
      <c r="X88" s="1050">
        <f>SUM(X85:X87)</f>
        <v>0</v>
      </c>
      <c r="Y88" s="1048">
        <f>SUM(Y85:Y87)</f>
        <v>0</v>
      </c>
      <c r="Z88" s="1051" t="str">
        <f>IF(Z85+Z86+Z87=0,"",Z85+Z86+Z87)</f>
        <v/>
      </c>
      <c r="AA88" s="1052">
        <f>SUM(AA85:AA87)</f>
        <v>0</v>
      </c>
      <c r="AB88" s="1048">
        <f>SUM(AB85:AB87)</f>
        <v>0</v>
      </c>
      <c r="AC88" s="1049" t="str">
        <f>IF(AC85+AC86+AC87=0,"",AC85+AC86+AC87)</f>
        <v/>
      </c>
      <c r="AD88" s="1050">
        <f>SUM(AD85:AD87)</f>
        <v>0</v>
      </c>
      <c r="AE88" s="1048">
        <f>SUM(AE85:AE87)</f>
        <v>0</v>
      </c>
      <c r="AF88" s="1049" t="str">
        <f>IF(AF85+AF86+AF87=0,"",AF85+AF86+AF87)</f>
        <v/>
      </c>
      <c r="AG88" s="1050">
        <f>SUM(AG85:AG87)</f>
        <v>0</v>
      </c>
      <c r="AH88" s="1048">
        <f>SUM(AH85:AH87)</f>
        <v>0</v>
      </c>
      <c r="AI88" s="1049" t="str">
        <f>IF(AI85+AI86+AI87=0,"",AI85+AI86+AI87)</f>
        <v/>
      </c>
      <c r="AJ88" s="1050">
        <f>SUM(AJ85:AJ87)</f>
        <v>0</v>
      </c>
      <c r="AK88" s="1048">
        <f>SUM(AK85:AK87)</f>
        <v>0</v>
      </c>
      <c r="AL88" s="1049" t="str">
        <f>IF(AL85+AL86+AL87=0,"",AL85+AL86+AL87)</f>
        <v/>
      </c>
      <c r="AM88" s="1050">
        <f>SUM(AM85:AM87)</f>
        <v>0</v>
      </c>
      <c r="AN88" s="1048">
        <f>SUM(AN85:AN87)</f>
        <v>0</v>
      </c>
      <c r="AO88" s="1049" t="str">
        <f>IF(AO85+AO86+AO87=0,"",AO85+AO86+AO87)</f>
        <v/>
      </c>
      <c r="AP88" s="1050">
        <f>SUM(AP85:AP87)</f>
        <v>0</v>
      </c>
      <c r="AQ88" s="1048">
        <f>SUM(AQ85:AQ87)</f>
        <v>0</v>
      </c>
      <c r="AR88" s="1049" t="str">
        <f>IF(AR85+AR86+AR87=0,"",AR85+AR86+AR87)</f>
        <v/>
      </c>
      <c r="AS88" s="1050">
        <f>SUM(AS85:AS87)</f>
        <v>0</v>
      </c>
      <c r="AT88" s="1048">
        <f>SUM(AT85:AT87)</f>
        <v>0</v>
      </c>
      <c r="AU88" s="1049" t="str">
        <f>IF(AU85+AU86+AU87=0,"",AU85+AU86+AU87)</f>
        <v/>
      </c>
      <c r="AV88" s="1050">
        <f>SUM(AV85:AV87)</f>
        <v>0</v>
      </c>
      <c r="AW88" s="1048">
        <f>SUM(AW85:AW87)</f>
        <v>0</v>
      </c>
      <c r="AX88" s="1049" t="str">
        <f>IF(AX85+AX86+AX87=0,"",AX85+AX86+AX87)</f>
        <v/>
      </c>
      <c r="AY88" s="1050">
        <f>SUM(AY85:AY87)</f>
        <v>0</v>
      </c>
      <c r="AZ88" s="1048">
        <f>SUM(AZ85:AZ87)</f>
        <v>0</v>
      </c>
      <c r="BA88" s="1049" t="str">
        <f>IF(BA85+BA86+BA87=0,"",BA85+BA86+BA87)</f>
        <v/>
      </c>
      <c r="BB88" s="1050">
        <f>SUM(BB85:BB87)</f>
        <v>0</v>
      </c>
      <c r="BC88" s="1048">
        <f>SUM(BC85:BC87)</f>
        <v>0</v>
      </c>
      <c r="BD88" s="1049" t="str">
        <f>IF(BD85+BD86+BD87=0,"",BD85+BD86+BD87)</f>
        <v/>
      </c>
      <c r="BE88" s="1050">
        <f>SUM(BE85:BE87)</f>
        <v>0</v>
      </c>
      <c r="BF88" s="1048">
        <f>SUM(BF85:BF87)</f>
        <v>0</v>
      </c>
      <c r="BG88" s="1049" t="str">
        <f>IF(BG85+BG86+BG87=0,"",BG85+BG86+BG87)</f>
        <v/>
      </c>
      <c r="BH88" s="1050">
        <f>SUM(BH85:BH87)</f>
        <v>0</v>
      </c>
      <c r="BI88" s="1048">
        <f>SUM(BI85:BI87)</f>
        <v>0</v>
      </c>
      <c r="BJ88" s="1049" t="str">
        <f>IF(BJ85+BJ86+BJ87=0,"",BJ85+BJ86+BJ87)</f>
        <v/>
      </c>
      <c r="BK88" s="1050">
        <f>SUM(BK85:BK87)</f>
        <v>0</v>
      </c>
      <c r="BL88" s="1048">
        <f>SUM(BL85:BL87)</f>
        <v>0</v>
      </c>
      <c r="BM88" s="1049" t="str">
        <f>IF(BM85+BM86+BM87=0,"",BM85+BM86+BM87)</f>
        <v/>
      </c>
      <c r="BN88" s="1050">
        <f>SUM(BN85:BN87)</f>
        <v>0</v>
      </c>
      <c r="BO88" s="1048">
        <f>SUM(BO85:BO87)</f>
        <v>0</v>
      </c>
      <c r="BP88" s="1049" t="str">
        <f>IF(BP85+BP86+BP87=0,"",BP85+BP86+BP87)</f>
        <v/>
      </c>
      <c r="BQ88" s="1050">
        <f>SUM(BQ85:BQ87)</f>
        <v>0</v>
      </c>
      <c r="BR88" s="1048">
        <f>SUM(BR85:BR87)</f>
        <v>0</v>
      </c>
      <c r="BS88" s="1049" t="str">
        <f>IF(BS85+BS86+BS87=0,"",BS85+BS86+BS87)</f>
        <v/>
      </c>
      <c r="BT88" s="1050">
        <f>SUM(BT85:BT87)</f>
        <v>0</v>
      </c>
      <c r="BU88" s="1048">
        <f>SUM(BU85:BU87)</f>
        <v>0</v>
      </c>
      <c r="BV88" s="1049" t="str">
        <f>IF(BV85+BV86+BV87=0,"",BV85+BV86+BV87)</f>
        <v/>
      </c>
      <c r="BW88" s="1050">
        <f>SUM(BW85:BW87)</f>
        <v>0</v>
      </c>
      <c r="BX88" s="1048">
        <f>SUM(BX85:BX87)</f>
        <v>0</v>
      </c>
      <c r="BY88" s="1049" t="str">
        <f>IF(BY85+BY86+BY87=0,"",BY85+BY86+BY87)</f>
        <v/>
      </c>
      <c r="BZ88" s="1050">
        <f>SUM(BZ85:BZ87)</f>
        <v>0</v>
      </c>
      <c r="CA88" s="1048">
        <f>SUM(CA85:CA87)</f>
        <v>0</v>
      </c>
      <c r="CB88" s="1049" t="str">
        <f>IF(CB85+CB86+CB87=0,"",CB85+CB86+CB87)</f>
        <v/>
      </c>
      <c r="CC88" s="1050">
        <f>SUM(CC85:CC87)</f>
        <v>0</v>
      </c>
      <c r="CD88" s="1048">
        <f>SUM(CD85:CD87)</f>
        <v>0</v>
      </c>
      <c r="CE88" s="1049" t="str">
        <f>IF(CE85+CE86+CE87=0,"",CE85+CE86+CE87)</f>
        <v/>
      </c>
      <c r="CF88" s="1050">
        <f>SUM(CF85:CF87)</f>
        <v>0</v>
      </c>
      <c r="CG88" s="1048">
        <f>SUM(CG85:CG87)</f>
        <v>0</v>
      </c>
      <c r="CH88" s="1049" t="str">
        <f>IF(CH85+CH86+CH87=0,"",CH85+CH86+CH87)</f>
        <v/>
      </c>
      <c r="CI88" s="1050">
        <f>SUM(CI85:CI87)</f>
        <v>0</v>
      </c>
      <c r="CJ88" s="1048">
        <f>SUM(CJ85:CJ87)</f>
        <v>0</v>
      </c>
      <c r="CK88" s="1049" t="str">
        <f>IF(CK85+CK86+CK87=0,"",CK85+CK86+CK87)</f>
        <v/>
      </c>
      <c r="CL88" s="1050">
        <f>SUM(CL85:CL87)</f>
        <v>0</v>
      </c>
      <c r="CM88" s="1048">
        <f>SUM(CM85:CM87)</f>
        <v>0</v>
      </c>
      <c r="CN88" s="1049" t="str">
        <f>IF(CN85+CN86+CN87=0,"",CN85+CN86+CN87)</f>
        <v/>
      </c>
      <c r="CO88" s="1030">
        <f t="shared" si="2"/>
        <v>0</v>
      </c>
      <c r="CP88" s="1031">
        <f>MIN($DP$13:$DP$42)</f>
        <v>0</v>
      </c>
      <c r="CQ88" s="1053">
        <f>SUM(CQ85:CQ87)</f>
        <v>0</v>
      </c>
      <c r="CR88" s="1573"/>
      <c r="CS88" s="1574"/>
    </row>
    <row r="89" spans="1:97" x14ac:dyDescent="0.25">
      <c r="A89" s="1045">
        <f>A85+1</f>
        <v>43485</v>
      </c>
      <c r="B89" s="1044" t="s">
        <v>167</v>
      </c>
      <c r="C89" s="827"/>
      <c r="D89" s="827"/>
      <c r="E89" s="839"/>
      <c r="F89" s="828"/>
      <c r="G89" s="827"/>
      <c r="H89" s="842"/>
      <c r="I89" s="829"/>
      <c r="J89" s="827"/>
      <c r="K89" s="839"/>
      <c r="L89" s="828"/>
      <c r="M89" s="827"/>
      <c r="N89" s="842"/>
      <c r="O89" s="829"/>
      <c r="P89" s="827"/>
      <c r="Q89" s="839"/>
      <c r="R89" s="828"/>
      <c r="S89" s="827"/>
      <c r="T89" s="842"/>
      <c r="U89" s="829"/>
      <c r="V89" s="827"/>
      <c r="W89" s="839"/>
      <c r="X89" s="828"/>
      <c r="Y89" s="827"/>
      <c r="Z89" s="842"/>
      <c r="AA89" s="829"/>
      <c r="AB89" s="827"/>
      <c r="AC89" s="839"/>
      <c r="AD89" s="828"/>
      <c r="AE89" s="827"/>
      <c r="AF89" s="839"/>
      <c r="AG89" s="828"/>
      <c r="AH89" s="827"/>
      <c r="AI89" s="839"/>
      <c r="AJ89" s="828"/>
      <c r="AK89" s="827"/>
      <c r="AL89" s="839"/>
      <c r="AM89" s="828"/>
      <c r="AN89" s="827"/>
      <c r="AO89" s="839"/>
      <c r="AP89" s="828"/>
      <c r="AQ89" s="827"/>
      <c r="AR89" s="839"/>
      <c r="AS89" s="828"/>
      <c r="AT89" s="827"/>
      <c r="AU89" s="839"/>
      <c r="AV89" s="828"/>
      <c r="AW89" s="827"/>
      <c r="AX89" s="839"/>
      <c r="AY89" s="828"/>
      <c r="AZ89" s="827"/>
      <c r="BA89" s="839"/>
      <c r="BB89" s="828"/>
      <c r="BC89" s="827"/>
      <c r="BD89" s="839"/>
      <c r="BE89" s="828"/>
      <c r="BF89" s="827"/>
      <c r="BG89" s="839"/>
      <c r="BH89" s="828"/>
      <c r="BI89" s="827"/>
      <c r="BJ89" s="839"/>
      <c r="BK89" s="828"/>
      <c r="BL89" s="827"/>
      <c r="BM89" s="839"/>
      <c r="BN89" s="828"/>
      <c r="BO89" s="827"/>
      <c r="BP89" s="839"/>
      <c r="BQ89" s="828"/>
      <c r="BR89" s="827"/>
      <c r="BS89" s="839"/>
      <c r="BT89" s="828"/>
      <c r="BU89" s="827"/>
      <c r="BV89" s="839"/>
      <c r="BW89" s="828"/>
      <c r="BX89" s="827"/>
      <c r="BY89" s="839"/>
      <c r="BZ89" s="828"/>
      <c r="CA89" s="827"/>
      <c r="CB89" s="839"/>
      <c r="CC89" s="828"/>
      <c r="CD89" s="827"/>
      <c r="CE89" s="839"/>
      <c r="CF89" s="828"/>
      <c r="CG89" s="827"/>
      <c r="CH89" s="839"/>
      <c r="CI89" s="828"/>
      <c r="CJ89" s="827"/>
      <c r="CK89" s="839"/>
      <c r="CL89" s="828"/>
      <c r="CM89" s="827"/>
      <c r="CN89" s="839"/>
      <c r="CO89" s="1032">
        <f t="shared" si="2"/>
        <v>0</v>
      </c>
      <c r="CP89" s="1027">
        <f>CP92/3</f>
        <v>0</v>
      </c>
      <c r="CQ89" s="1022"/>
      <c r="CR89" s="1569"/>
      <c r="CS89" s="1570"/>
    </row>
    <row r="90" spans="1:97" x14ac:dyDescent="0.25">
      <c r="A90" s="1045"/>
      <c r="B90" s="1039" t="s">
        <v>168</v>
      </c>
      <c r="C90" s="830"/>
      <c r="D90" s="830"/>
      <c r="E90" s="840"/>
      <c r="F90" s="831"/>
      <c r="G90" s="830"/>
      <c r="H90" s="843"/>
      <c r="I90" s="810"/>
      <c r="J90" s="830"/>
      <c r="K90" s="840"/>
      <c r="L90" s="831"/>
      <c r="M90" s="830"/>
      <c r="N90" s="843"/>
      <c r="O90" s="810"/>
      <c r="P90" s="830"/>
      <c r="Q90" s="840"/>
      <c r="R90" s="831"/>
      <c r="S90" s="830"/>
      <c r="T90" s="843"/>
      <c r="U90" s="810"/>
      <c r="V90" s="830"/>
      <c r="W90" s="840"/>
      <c r="X90" s="831"/>
      <c r="Y90" s="830"/>
      <c r="Z90" s="843"/>
      <c r="AA90" s="810"/>
      <c r="AB90" s="830"/>
      <c r="AC90" s="840"/>
      <c r="AD90" s="831"/>
      <c r="AE90" s="830"/>
      <c r="AF90" s="840"/>
      <c r="AG90" s="831"/>
      <c r="AH90" s="830"/>
      <c r="AI90" s="840"/>
      <c r="AJ90" s="831"/>
      <c r="AK90" s="830"/>
      <c r="AL90" s="840"/>
      <c r="AM90" s="831"/>
      <c r="AN90" s="830"/>
      <c r="AO90" s="840"/>
      <c r="AP90" s="831"/>
      <c r="AQ90" s="830"/>
      <c r="AR90" s="840"/>
      <c r="AS90" s="831"/>
      <c r="AT90" s="830"/>
      <c r="AU90" s="840"/>
      <c r="AV90" s="831"/>
      <c r="AW90" s="830"/>
      <c r="AX90" s="840"/>
      <c r="AY90" s="831"/>
      <c r="AZ90" s="830"/>
      <c r="BA90" s="840"/>
      <c r="BB90" s="831"/>
      <c r="BC90" s="830"/>
      <c r="BD90" s="840"/>
      <c r="BE90" s="831"/>
      <c r="BF90" s="830"/>
      <c r="BG90" s="840"/>
      <c r="BH90" s="831"/>
      <c r="BI90" s="830"/>
      <c r="BJ90" s="840"/>
      <c r="BK90" s="831"/>
      <c r="BL90" s="830"/>
      <c r="BM90" s="840"/>
      <c r="BN90" s="831"/>
      <c r="BO90" s="830"/>
      <c r="BP90" s="840"/>
      <c r="BQ90" s="831"/>
      <c r="BR90" s="830"/>
      <c r="BS90" s="840"/>
      <c r="BT90" s="831"/>
      <c r="BU90" s="830"/>
      <c r="BV90" s="840"/>
      <c r="BW90" s="831"/>
      <c r="BX90" s="830"/>
      <c r="BY90" s="840"/>
      <c r="BZ90" s="831"/>
      <c r="CA90" s="830"/>
      <c r="CB90" s="840"/>
      <c r="CC90" s="831"/>
      <c r="CD90" s="830"/>
      <c r="CE90" s="840"/>
      <c r="CF90" s="831"/>
      <c r="CG90" s="830"/>
      <c r="CH90" s="840"/>
      <c r="CI90" s="831"/>
      <c r="CJ90" s="830"/>
      <c r="CK90" s="840"/>
      <c r="CL90" s="831"/>
      <c r="CM90" s="830"/>
      <c r="CN90" s="840"/>
      <c r="CO90" s="1028">
        <f t="shared" si="2"/>
        <v>0</v>
      </c>
      <c r="CP90" s="1029">
        <f>CP92/3</f>
        <v>0</v>
      </c>
      <c r="CQ90" s="1023"/>
      <c r="CR90" s="1571"/>
      <c r="CS90" s="1572"/>
    </row>
    <row r="91" spans="1:97" x14ac:dyDescent="0.25">
      <c r="A91" s="1045"/>
      <c r="B91" s="1039" t="s">
        <v>169</v>
      </c>
      <c r="C91" s="830"/>
      <c r="D91" s="830"/>
      <c r="E91" s="841"/>
      <c r="F91" s="831"/>
      <c r="G91" s="830"/>
      <c r="H91" s="844"/>
      <c r="I91" s="810"/>
      <c r="J91" s="830"/>
      <c r="K91" s="841"/>
      <c r="L91" s="831"/>
      <c r="M91" s="830"/>
      <c r="N91" s="844"/>
      <c r="O91" s="810"/>
      <c r="P91" s="830"/>
      <c r="Q91" s="841"/>
      <c r="R91" s="831"/>
      <c r="S91" s="830"/>
      <c r="T91" s="844"/>
      <c r="U91" s="810"/>
      <c r="V91" s="830"/>
      <c r="W91" s="841"/>
      <c r="X91" s="831"/>
      <c r="Y91" s="830"/>
      <c r="Z91" s="844"/>
      <c r="AA91" s="810"/>
      <c r="AB91" s="830"/>
      <c r="AC91" s="841"/>
      <c r="AD91" s="831"/>
      <c r="AE91" s="830"/>
      <c r="AF91" s="841"/>
      <c r="AG91" s="831"/>
      <c r="AH91" s="830"/>
      <c r="AI91" s="841"/>
      <c r="AJ91" s="831"/>
      <c r="AK91" s="830"/>
      <c r="AL91" s="841"/>
      <c r="AM91" s="831"/>
      <c r="AN91" s="830"/>
      <c r="AO91" s="841"/>
      <c r="AP91" s="831"/>
      <c r="AQ91" s="830"/>
      <c r="AR91" s="841"/>
      <c r="AS91" s="831"/>
      <c r="AT91" s="830"/>
      <c r="AU91" s="841"/>
      <c r="AV91" s="831"/>
      <c r="AW91" s="830"/>
      <c r="AX91" s="841"/>
      <c r="AY91" s="831"/>
      <c r="AZ91" s="830"/>
      <c r="BA91" s="841"/>
      <c r="BB91" s="831"/>
      <c r="BC91" s="830"/>
      <c r="BD91" s="841"/>
      <c r="BE91" s="831"/>
      <c r="BF91" s="830"/>
      <c r="BG91" s="841"/>
      <c r="BH91" s="831"/>
      <c r="BI91" s="830"/>
      <c r="BJ91" s="841"/>
      <c r="BK91" s="831"/>
      <c r="BL91" s="830"/>
      <c r="BM91" s="841"/>
      <c r="BN91" s="831"/>
      <c r="BO91" s="830"/>
      <c r="BP91" s="841"/>
      <c r="BQ91" s="831"/>
      <c r="BR91" s="830"/>
      <c r="BS91" s="841"/>
      <c r="BT91" s="831"/>
      <c r="BU91" s="830"/>
      <c r="BV91" s="841"/>
      <c r="BW91" s="831"/>
      <c r="BX91" s="830"/>
      <c r="BY91" s="841"/>
      <c r="BZ91" s="831"/>
      <c r="CA91" s="830"/>
      <c r="CB91" s="841"/>
      <c r="CC91" s="831"/>
      <c r="CD91" s="830"/>
      <c r="CE91" s="841"/>
      <c r="CF91" s="831"/>
      <c r="CG91" s="830"/>
      <c r="CH91" s="841"/>
      <c r="CI91" s="831"/>
      <c r="CJ91" s="830"/>
      <c r="CK91" s="841"/>
      <c r="CL91" s="831"/>
      <c r="CM91" s="830"/>
      <c r="CN91" s="841"/>
      <c r="CO91" s="1028">
        <f t="shared" si="2"/>
        <v>0</v>
      </c>
      <c r="CP91" s="1029">
        <f>CP92/3</f>
        <v>0</v>
      </c>
      <c r="CQ91" s="1024"/>
      <c r="CR91" s="1571"/>
      <c r="CS91" s="1572"/>
    </row>
    <row r="92" spans="1:97" ht="15.75" thickBot="1" x14ac:dyDescent="0.3">
      <c r="A92" s="1046"/>
      <c r="B92" s="1042" t="s">
        <v>170</v>
      </c>
      <c r="C92" s="1048">
        <f>SUM(C89:C91)</f>
        <v>0</v>
      </c>
      <c r="D92" s="1048">
        <f>SUM(D89:D91)</f>
        <v>0</v>
      </c>
      <c r="E92" s="1049" t="str">
        <f>IF(E89+E90+E91=0,"",E89+E90+E91)</f>
        <v/>
      </c>
      <c r="F92" s="1050">
        <f>SUM(F89:F91)</f>
        <v>0</v>
      </c>
      <c r="G92" s="1048">
        <f>SUM(G89:G91)</f>
        <v>0</v>
      </c>
      <c r="H92" s="1051" t="str">
        <f>IF(H89+H90+H91=0,"",H89+H90+H91)</f>
        <v/>
      </c>
      <c r="I92" s="1052">
        <f>SUM(I89:I91)</f>
        <v>0</v>
      </c>
      <c r="J92" s="1048">
        <f>SUM(J89:J91)</f>
        <v>0</v>
      </c>
      <c r="K92" s="1049" t="str">
        <f>IF(K89+K90+K91=0,"",K89+K90+K91)</f>
        <v/>
      </c>
      <c r="L92" s="1050">
        <f>SUM(L89:L91)</f>
        <v>0</v>
      </c>
      <c r="M92" s="1048">
        <f>SUM(M89:M91)</f>
        <v>0</v>
      </c>
      <c r="N92" s="1051" t="str">
        <f>IF(N89+N90+N91=0,"",N89+N90+N91)</f>
        <v/>
      </c>
      <c r="O92" s="1052">
        <f>SUM(O89:O91)</f>
        <v>0</v>
      </c>
      <c r="P92" s="1048">
        <f>SUM(P89:P91)</f>
        <v>0</v>
      </c>
      <c r="Q92" s="1049" t="str">
        <f>IF(Q89+Q90+Q91=0,"",Q89+Q90+Q91)</f>
        <v/>
      </c>
      <c r="R92" s="1050">
        <f>SUM(R89:R91)</f>
        <v>0</v>
      </c>
      <c r="S92" s="1048">
        <f>SUM(S89:S91)</f>
        <v>0</v>
      </c>
      <c r="T92" s="1051" t="str">
        <f>IF(T89+T90+T91=0,"",T89+T90+T91)</f>
        <v/>
      </c>
      <c r="U92" s="1052">
        <f>SUM(U89:U91)</f>
        <v>0</v>
      </c>
      <c r="V92" s="1048">
        <f>SUM(V89:V91)</f>
        <v>0</v>
      </c>
      <c r="W92" s="1049" t="str">
        <f>IF(W89+W90+W91=0,"",W89+W90+W91)</f>
        <v/>
      </c>
      <c r="X92" s="1050">
        <f>SUM(X89:X91)</f>
        <v>0</v>
      </c>
      <c r="Y92" s="1048">
        <f>SUM(Y89:Y91)</f>
        <v>0</v>
      </c>
      <c r="Z92" s="1051" t="str">
        <f>IF(Z89+Z90+Z91=0,"",Z89+Z90+Z91)</f>
        <v/>
      </c>
      <c r="AA92" s="1052">
        <f>SUM(AA89:AA91)</f>
        <v>0</v>
      </c>
      <c r="AB92" s="1048">
        <f>SUM(AB89:AB91)</f>
        <v>0</v>
      </c>
      <c r="AC92" s="1049" t="str">
        <f>IF(AC89+AC90+AC91=0,"",AC89+AC90+AC91)</f>
        <v/>
      </c>
      <c r="AD92" s="1050">
        <f>SUM(AD89:AD91)</f>
        <v>0</v>
      </c>
      <c r="AE92" s="1048">
        <f>SUM(AE89:AE91)</f>
        <v>0</v>
      </c>
      <c r="AF92" s="1049" t="str">
        <f>IF(AF89+AF90+AF91=0,"",AF89+AF90+AF91)</f>
        <v/>
      </c>
      <c r="AG92" s="1050">
        <f>SUM(AG89:AG91)</f>
        <v>0</v>
      </c>
      <c r="AH92" s="1048">
        <f>SUM(AH89:AH91)</f>
        <v>0</v>
      </c>
      <c r="AI92" s="1049" t="str">
        <f>IF(AI89+AI90+AI91=0,"",AI89+AI90+AI91)</f>
        <v/>
      </c>
      <c r="AJ92" s="1050">
        <f>SUM(AJ89:AJ91)</f>
        <v>0</v>
      </c>
      <c r="AK92" s="1048">
        <f>SUM(AK89:AK91)</f>
        <v>0</v>
      </c>
      <c r="AL92" s="1049" t="str">
        <f>IF(AL89+AL90+AL91=0,"",AL89+AL90+AL91)</f>
        <v/>
      </c>
      <c r="AM92" s="1050">
        <f>SUM(AM89:AM91)</f>
        <v>0</v>
      </c>
      <c r="AN92" s="1048">
        <f>SUM(AN89:AN91)</f>
        <v>0</v>
      </c>
      <c r="AO92" s="1049" t="str">
        <f>IF(AO89+AO90+AO91=0,"",AO89+AO90+AO91)</f>
        <v/>
      </c>
      <c r="AP92" s="1050">
        <f>SUM(AP89:AP91)</f>
        <v>0</v>
      </c>
      <c r="AQ92" s="1048">
        <f>SUM(AQ89:AQ91)</f>
        <v>0</v>
      </c>
      <c r="AR92" s="1049" t="str">
        <f>IF(AR89+AR90+AR91=0,"",AR89+AR90+AR91)</f>
        <v/>
      </c>
      <c r="AS92" s="1050">
        <f>SUM(AS89:AS91)</f>
        <v>0</v>
      </c>
      <c r="AT92" s="1048">
        <f>SUM(AT89:AT91)</f>
        <v>0</v>
      </c>
      <c r="AU92" s="1049" t="str">
        <f>IF(AU89+AU90+AU91=0,"",AU89+AU90+AU91)</f>
        <v/>
      </c>
      <c r="AV92" s="1050">
        <f>SUM(AV89:AV91)</f>
        <v>0</v>
      </c>
      <c r="AW92" s="1048">
        <f>SUM(AW89:AW91)</f>
        <v>0</v>
      </c>
      <c r="AX92" s="1049" t="str">
        <f>IF(AX89+AX90+AX91=0,"",AX89+AX90+AX91)</f>
        <v/>
      </c>
      <c r="AY92" s="1050">
        <f>SUM(AY89:AY91)</f>
        <v>0</v>
      </c>
      <c r="AZ92" s="1048">
        <f>SUM(AZ89:AZ91)</f>
        <v>0</v>
      </c>
      <c r="BA92" s="1049" t="str">
        <f>IF(BA89+BA90+BA91=0,"",BA89+BA90+BA91)</f>
        <v/>
      </c>
      <c r="BB92" s="1050">
        <f>SUM(BB89:BB91)</f>
        <v>0</v>
      </c>
      <c r="BC92" s="1048">
        <f>SUM(BC89:BC91)</f>
        <v>0</v>
      </c>
      <c r="BD92" s="1049" t="str">
        <f>IF(BD89+BD90+BD91=0,"",BD89+BD90+BD91)</f>
        <v/>
      </c>
      <c r="BE92" s="1050">
        <f>SUM(BE89:BE91)</f>
        <v>0</v>
      </c>
      <c r="BF92" s="1048">
        <f>SUM(BF89:BF91)</f>
        <v>0</v>
      </c>
      <c r="BG92" s="1049" t="str">
        <f>IF(BG89+BG90+BG91=0,"",BG89+BG90+BG91)</f>
        <v/>
      </c>
      <c r="BH92" s="1050">
        <f>SUM(BH89:BH91)</f>
        <v>0</v>
      </c>
      <c r="BI92" s="1048">
        <f>SUM(BI89:BI91)</f>
        <v>0</v>
      </c>
      <c r="BJ92" s="1049" t="str">
        <f>IF(BJ89+BJ90+BJ91=0,"",BJ89+BJ90+BJ91)</f>
        <v/>
      </c>
      <c r="BK92" s="1050">
        <f>SUM(BK89:BK91)</f>
        <v>0</v>
      </c>
      <c r="BL92" s="1048">
        <f>SUM(BL89:BL91)</f>
        <v>0</v>
      </c>
      <c r="BM92" s="1049" t="str">
        <f>IF(BM89+BM90+BM91=0,"",BM89+BM90+BM91)</f>
        <v/>
      </c>
      <c r="BN92" s="1050">
        <f>SUM(BN89:BN91)</f>
        <v>0</v>
      </c>
      <c r="BO92" s="1048">
        <f>SUM(BO89:BO91)</f>
        <v>0</v>
      </c>
      <c r="BP92" s="1049" t="str">
        <f>IF(BP89+BP90+BP91=0,"",BP89+BP90+BP91)</f>
        <v/>
      </c>
      <c r="BQ92" s="1050">
        <f>SUM(BQ89:BQ91)</f>
        <v>0</v>
      </c>
      <c r="BR92" s="1048">
        <f>SUM(BR89:BR91)</f>
        <v>0</v>
      </c>
      <c r="BS92" s="1049" t="str">
        <f>IF(BS89+BS90+BS91=0,"",BS89+BS90+BS91)</f>
        <v/>
      </c>
      <c r="BT92" s="1050">
        <f>SUM(BT89:BT91)</f>
        <v>0</v>
      </c>
      <c r="BU92" s="1048">
        <f>SUM(BU89:BU91)</f>
        <v>0</v>
      </c>
      <c r="BV92" s="1049" t="str">
        <f>IF(BV89+BV90+BV91=0,"",BV89+BV90+BV91)</f>
        <v/>
      </c>
      <c r="BW92" s="1050">
        <f>SUM(BW89:BW91)</f>
        <v>0</v>
      </c>
      <c r="BX92" s="1048">
        <f>SUM(BX89:BX91)</f>
        <v>0</v>
      </c>
      <c r="BY92" s="1049" t="str">
        <f>IF(BY89+BY90+BY91=0,"",BY89+BY90+BY91)</f>
        <v/>
      </c>
      <c r="BZ92" s="1050">
        <f>SUM(BZ89:BZ91)</f>
        <v>0</v>
      </c>
      <c r="CA92" s="1048">
        <f>SUM(CA89:CA91)</f>
        <v>0</v>
      </c>
      <c r="CB92" s="1049" t="str">
        <f>IF(CB89+CB90+CB91=0,"",CB89+CB90+CB91)</f>
        <v/>
      </c>
      <c r="CC92" s="1050">
        <f>SUM(CC89:CC91)</f>
        <v>0</v>
      </c>
      <c r="CD92" s="1048">
        <f>SUM(CD89:CD91)</f>
        <v>0</v>
      </c>
      <c r="CE92" s="1049" t="str">
        <f>IF(CE89+CE90+CE91=0,"",CE89+CE90+CE91)</f>
        <v/>
      </c>
      <c r="CF92" s="1050">
        <f>SUM(CF89:CF91)</f>
        <v>0</v>
      </c>
      <c r="CG92" s="1048">
        <f>SUM(CG89:CG91)</f>
        <v>0</v>
      </c>
      <c r="CH92" s="1049" t="str">
        <f>IF(CH89+CH90+CH91=0,"",CH89+CH90+CH91)</f>
        <v/>
      </c>
      <c r="CI92" s="1050">
        <f>SUM(CI89:CI91)</f>
        <v>0</v>
      </c>
      <c r="CJ92" s="1048">
        <f>SUM(CJ89:CJ91)</f>
        <v>0</v>
      </c>
      <c r="CK92" s="1049" t="str">
        <f>IF(CK89+CK90+CK91=0,"",CK89+CK90+CK91)</f>
        <v/>
      </c>
      <c r="CL92" s="1050">
        <f>SUM(CL89:CL91)</f>
        <v>0</v>
      </c>
      <c r="CM92" s="1048">
        <f>SUM(CM89:CM91)</f>
        <v>0</v>
      </c>
      <c r="CN92" s="1049" t="str">
        <f>IF(CN89+CN90+CN91=0,"",CN89+CN90+CN91)</f>
        <v/>
      </c>
      <c r="CO92" s="1030">
        <f t="shared" si="2"/>
        <v>0</v>
      </c>
      <c r="CP92" s="1031">
        <f>MIN($DP$13:$DP$42)</f>
        <v>0</v>
      </c>
      <c r="CQ92" s="1053">
        <f>SUM(CQ89:CQ91)</f>
        <v>0</v>
      </c>
      <c r="CR92" s="1573"/>
      <c r="CS92" s="1574"/>
    </row>
    <row r="93" spans="1:97" x14ac:dyDescent="0.25">
      <c r="A93" s="1043">
        <f>A89+1</f>
        <v>43486</v>
      </c>
      <c r="B93" s="1044" t="s">
        <v>167</v>
      </c>
      <c r="C93" s="827"/>
      <c r="D93" s="827"/>
      <c r="E93" s="839"/>
      <c r="F93" s="828"/>
      <c r="G93" s="827"/>
      <c r="H93" s="842"/>
      <c r="I93" s="829"/>
      <c r="J93" s="827"/>
      <c r="K93" s="839"/>
      <c r="L93" s="828"/>
      <c r="M93" s="827"/>
      <c r="N93" s="842"/>
      <c r="O93" s="829"/>
      <c r="P93" s="827"/>
      <c r="Q93" s="839"/>
      <c r="R93" s="828"/>
      <c r="S93" s="827"/>
      <c r="T93" s="842"/>
      <c r="U93" s="829"/>
      <c r="V93" s="827"/>
      <c r="W93" s="839"/>
      <c r="X93" s="828"/>
      <c r="Y93" s="827"/>
      <c r="Z93" s="842"/>
      <c r="AA93" s="829"/>
      <c r="AB93" s="827"/>
      <c r="AC93" s="839"/>
      <c r="AD93" s="828"/>
      <c r="AE93" s="827"/>
      <c r="AF93" s="839"/>
      <c r="AG93" s="828"/>
      <c r="AH93" s="827"/>
      <c r="AI93" s="839"/>
      <c r="AJ93" s="828"/>
      <c r="AK93" s="827"/>
      <c r="AL93" s="839"/>
      <c r="AM93" s="828"/>
      <c r="AN93" s="827"/>
      <c r="AO93" s="839"/>
      <c r="AP93" s="828"/>
      <c r="AQ93" s="827"/>
      <c r="AR93" s="839"/>
      <c r="AS93" s="828"/>
      <c r="AT93" s="827"/>
      <c r="AU93" s="839"/>
      <c r="AV93" s="828"/>
      <c r="AW93" s="827"/>
      <c r="AX93" s="839"/>
      <c r="AY93" s="828"/>
      <c r="AZ93" s="827"/>
      <c r="BA93" s="839"/>
      <c r="BB93" s="828"/>
      <c r="BC93" s="827"/>
      <c r="BD93" s="839"/>
      <c r="BE93" s="828"/>
      <c r="BF93" s="827"/>
      <c r="BG93" s="839"/>
      <c r="BH93" s="828"/>
      <c r="BI93" s="827"/>
      <c r="BJ93" s="839"/>
      <c r="BK93" s="828"/>
      <c r="BL93" s="827"/>
      <c r="BM93" s="839"/>
      <c r="BN93" s="828"/>
      <c r="BO93" s="827"/>
      <c r="BP93" s="839"/>
      <c r="BQ93" s="828"/>
      <c r="BR93" s="827"/>
      <c r="BS93" s="839"/>
      <c r="BT93" s="828"/>
      <c r="BU93" s="827"/>
      <c r="BV93" s="839"/>
      <c r="BW93" s="828"/>
      <c r="BX93" s="827"/>
      <c r="BY93" s="839"/>
      <c r="BZ93" s="828"/>
      <c r="CA93" s="827"/>
      <c r="CB93" s="839"/>
      <c r="CC93" s="828"/>
      <c r="CD93" s="827"/>
      <c r="CE93" s="839"/>
      <c r="CF93" s="828"/>
      <c r="CG93" s="827"/>
      <c r="CH93" s="839"/>
      <c r="CI93" s="828"/>
      <c r="CJ93" s="827"/>
      <c r="CK93" s="839"/>
      <c r="CL93" s="828"/>
      <c r="CM93" s="827"/>
      <c r="CN93" s="839"/>
      <c r="CO93" s="1032">
        <f t="shared" si="2"/>
        <v>0</v>
      </c>
      <c r="CP93" s="1027">
        <f>CP96/3</f>
        <v>0</v>
      </c>
      <c r="CQ93" s="1022"/>
      <c r="CR93" s="1569"/>
      <c r="CS93" s="1570"/>
    </row>
    <row r="94" spans="1:97" x14ac:dyDescent="0.25">
      <c r="A94" s="1045"/>
      <c r="B94" s="1039" t="s">
        <v>168</v>
      </c>
      <c r="C94" s="830"/>
      <c r="D94" s="830"/>
      <c r="E94" s="840"/>
      <c r="F94" s="831"/>
      <c r="G94" s="830"/>
      <c r="H94" s="843"/>
      <c r="I94" s="810"/>
      <c r="J94" s="830"/>
      <c r="K94" s="840"/>
      <c r="L94" s="831"/>
      <c r="M94" s="830"/>
      <c r="N94" s="843"/>
      <c r="O94" s="810"/>
      <c r="P94" s="830"/>
      <c r="Q94" s="840"/>
      <c r="R94" s="831"/>
      <c r="S94" s="830"/>
      <c r="T94" s="843"/>
      <c r="U94" s="810"/>
      <c r="V94" s="830"/>
      <c r="W94" s="840"/>
      <c r="X94" s="831"/>
      <c r="Y94" s="830"/>
      <c r="Z94" s="843"/>
      <c r="AA94" s="810"/>
      <c r="AB94" s="830"/>
      <c r="AC94" s="840"/>
      <c r="AD94" s="831"/>
      <c r="AE94" s="830"/>
      <c r="AF94" s="840"/>
      <c r="AG94" s="831"/>
      <c r="AH94" s="830"/>
      <c r="AI94" s="840"/>
      <c r="AJ94" s="831"/>
      <c r="AK94" s="830"/>
      <c r="AL94" s="840"/>
      <c r="AM94" s="831"/>
      <c r="AN94" s="830"/>
      <c r="AO94" s="840"/>
      <c r="AP94" s="831"/>
      <c r="AQ94" s="830"/>
      <c r="AR94" s="840"/>
      <c r="AS94" s="831"/>
      <c r="AT94" s="830"/>
      <c r="AU94" s="840"/>
      <c r="AV94" s="831"/>
      <c r="AW94" s="830"/>
      <c r="AX94" s="840"/>
      <c r="AY94" s="831"/>
      <c r="AZ94" s="830"/>
      <c r="BA94" s="840"/>
      <c r="BB94" s="831"/>
      <c r="BC94" s="830"/>
      <c r="BD94" s="840"/>
      <c r="BE94" s="831"/>
      <c r="BF94" s="830"/>
      <c r="BG94" s="840"/>
      <c r="BH94" s="831"/>
      <c r="BI94" s="830"/>
      <c r="BJ94" s="840"/>
      <c r="BK94" s="831"/>
      <c r="BL94" s="830"/>
      <c r="BM94" s="840"/>
      <c r="BN94" s="831"/>
      <c r="BO94" s="830"/>
      <c r="BP94" s="840"/>
      <c r="BQ94" s="831"/>
      <c r="BR94" s="830"/>
      <c r="BS94" s="840"/>
      <c r="BT94" s="831"/>
      <c r="BU94" s="830"/>
      <c r="BV94" s="840"/>
      <c r="BW94" s="831"/>
      <c r="BX94" s="830"/>
      <c r="BY94" s="840"/>
      <c r="BZ94" s="831"/>
      <c r="CA94" s="830"/>
      <c r="CB94" s="840"/>
      <c r="CC94" s="831"/>
      <c r="CD94" s="830"/>
      <c r="CE94" s="840"/>
      <c r="CF94" s="831"/>
      <c r="CG94" s="830"/>
      <c r="CH94" s="840"/>
      <c r="CI94" s="831"/>
      <c r="CJ94" s="830"/>
      <c r="CK94" s="840"/>
      <c r="CL94" s="831"/>
      <c r="CM94" s="830"/>
      <c r="CN94" s="840"/>
      <c r="CO94" s="1028">
        <f t="shared" si="2"/>
        <v>0</v>
      </c>
      <c r="CP94" s="1029">
        <f>CP96/3</f>
        <v>0</v>
      </c>
      <c r="CQ94" s="1023"/>
      <c r="CR94" s="1571"/>
      <c r="CS94" s="1572"/>
    </row>
    <row r="95" spans="1:97" x14ac:dyDescent="0.25">
      <c r="A95" s="1045"/>
      <c r="B95" s="1039" t="s">
        <v>169</v>
      </c>
      <c r="C95" s="830"/>
      <c r="D95" s="830"/>
      <c r="E95" s="841"/>
      <c r="F95" s="831"/>
      <c r="G95" s="830"/>
      <c r="H95" s="844"/>
      <c r="I95" s="810"/>
      <c r="J95" s="830"/>
      <c r="K95" s="841"/>
      <c r="L95" s="831"/>
      <c r="M95" s="830"/>
      <c r="N95" s="844"/>
      <c r="O95" s="810"/>
      <c r="P95" s="830"/>
      <c r="Q95" s="841"/>
      <c r="R95" s="831"/>
      <c r="S95" s="830"/>
      <c r="T95" s="844"/>
      <c r="U95" s="810"/>
      <c r="V95" s="830"/>
      <c r="W95" s="841"/>
      <c r="X95" s="831"/>
      <c r="Y95" s="830"/>
      <c r="Z95" s="844"/>
      <c r="AA95" s="810"/>
      <c r="AB95" s="830"/>
      <c r="AC95" s="841"/>
      <c r="AD95" s="831"/>
      <c r="AE95" s="830"/>
      <c r="AF95" s="841"/>
      <c r="AG95" s="831"/>
      <c r="AH95" s="830"/>
      <c r="AI95" s="841"/>
      <c r="AJ95" s="831"/>
      <c r="AK95" s="830"/>
      <c r="AL95" s="841"/>
      <c r="AM95" s="831"/>
      <c r="AN95" s="830"/>
      <c r="AO95" s="841"/>
      <c r="AP95" s="831"/>
      <c r="AQ95" s="830"/>
      <c r="AR95" s="841"/>
      <c r="AS95" s="831"/>
      <c r="AT95" s="830"/>
      <c r="AU95" s="841"/>
      <c r="AV95" s="831"/>
      <c r="AW95" s="830"/>
      <c r="AX95" s="841"/>
      <c r="AY95" s="831"/>
      <c r="AZ95" s="830"/>
      <c r="BA95" s="841"/>
      <c r="BB95" s="831"/>
      <c r="BC95" s="830"/>
      <c r="BD95" s="841"/>
      <c r="BE95" s="831"/>
      <c r="BF95" s="830"/>
      <c r="BG95" s="841"/>
      <c r="BH95" s="831"/>
      <c r="BI95" s="830"/>
      <c r="BJ95" s="841"/>
      <c r="BK95" s="831"/>
      <c r="BL95" s="830"/>
      <c r="BM95" s="841"/>
      <c r="BN95" s="831"/>
      <c r="BO95" s="830"/>
      <c r="BP95" s="841"/>
      <c r="BQ95" s="831"/>
      <c r="BR95" s="830"/>
      <c r="BS95" s="841"/>
      <c r="BT95" s="831"/>
      <c r="BU95" s="830"/>
      <c r="BV95" s="841"/>
      <c r="BW95" s="831"/>
      <c r="BX95" s="830"/>
      <c r="BY95" s="841"/>
      <c r="BZ95" s="831"/>
      <c r="CA95" s="830"/>
      <c r="CB95" s="841"/>
      <c r="CC95" s="831"/>
      <c r="CD95" s="830"/>
      <c r="CE95" s="841"/>
      <c r="CF95" s="831"/>
      <c r="CG95" s="830"/>
      <c r="CH95" s="841"/>
      <c r="CI95" s="831"/>
      <c r="CJ95" s="830"/>
      <c r="CK95" s="841"/>
      <c r="CL95" s="831"/>
      <c r="CM95" s="830"/>
      <c r="CN95" s="841"/>
      <c r="CO95" s="1028">
        <f t="shared" si="2"/>
        <v>0</v>
      </c>
      <c r="CP95" s="1029">
        <f>CP96/3</f>
        <v>0</v>
      </c>
      <c r="CQ95" s="1024"/>
      <c r="CR95" s="1571"/>
      <c r="CS95" s="1572"/>
    </row>
    <row r="96" spans="1:97" ht="15.75" thickBot="1" x14ac:dyDescent="0.3">
      <c r="A96" s="1041"/>
      <c r="B96" s="1042" t="s">
        <v>170</v>
      </c>
      <c r="C96" s="1048">
        <f>SUM(C93:C95)</f>
        <v>0</v>
      </c>
      <c r="D96" s="1048">
        <f>SUM(D93:D95)</f>
        <v>0</v>
      </c>
      <c r="E96" s="1049" t="str">
        <f>IF(E93+E94+E95=0,"",E93+E94+E95)</f>
        <v/>
      </c>
      <c r="F96" s="1050">
        <f>SUM(F93:F95)</f>
        <v>0</v>
      </c>
      <c r="G96" s="1048">
        <f>SUM(G93:G95)</f>
        <v>0</v>
      </c>
      <c r="H96" s="1051" t="str">
        <f>IF(H93+H94+H95=0,"",H93+H94+H95)</f>
        <v/>
      </c>
      <c r="I96" s="1052">
        <f>SUM(I93:I95)</f>
        <v>0</v>
      </c>
      <c r="J96" s="1048">
        <f>SUM(J93:J95)</f>
        <v>0</v>
      </c>
      <c r="K96" s="1049" t="str">
        <f>IF(K93+K94+K95=0,"",K93+K94+K95)</f>
        <v/>
      </c>
      <c r="L96" s="1050">
        <f>SUM(L93:L95)</f>
        <v>0</v>
      </c>
      <c r="M96" s="1048">
        <f>SUM(M93:M95)</f>
        <v>0</v>
      </c>
      <c r="N96" s="1051" t="str">
        <f>IF(N93+N94+N95=0,"",N93+N94+N95)</f>
        <v/>
      </c>
      <c r="O96" s="1052">
        <f>SUM(O93:O95)</f>
        <v>0</v>
      </c>
      <c r="P96" s="1048">
        <f>SUM(P93:P95)</f>
        <v>0</v>
      </c>
      <c r="Q96" s="1049" t="str">
        <f>IF(Q93+Q94+Q95=0,"",Q93+Q94+Q95)</f>
        <v/>
      </c>
      <c r="R96" s="1050">
        <f>SUM(R93:R95)</f>
        <v>0</v>
      </c>
      <c r="S96" s="1048">
        <f>SUM(S93:S95)</f>
        <v>0</v>
      </c>
      <c r="T96" s="1051" t="str">
        <f>IF(T93+T94+T95=0,"",T93+T94+T95)</f>
        <v/>
      </c>
      <c r="U96" s="1052">
        <f>SUM(U93:U95)</f>
        <v>0</v>
      </c>
      <c r="V96" s="1048">
        <f>SUM(V93:V95)</f>
        <v>0</v>
      </c>
      <c r="W96" s="1049" t="str">
        <f>IF(W93+W94+W95=0,"",W93+W94+W95)</f>
        <v/>
      </c>
      <c r="X96" s="1050">
        <f>SUM(X93:X95)</f>
        <v>0</v>
      </c>
      <c r="Y96" s="1048">
        <f>SUM(Y93:Y95)</f>
        <v>0</v>
      </c>
      <c r="Z96" s="1051" t="str">
        <f>IF(Z93+Z94+Z95=0,"",Z93+Z94+Z95)</f>
        <v/>
      </c>
      <c r="AA96" s="1052">
        <f>SUM(AA93:AA95)</f>
        <v>0</v>
      </c>
      <c r="AB96" s="1048">
        <f>SUM(AB93:AB95)</f>
        <v>0</v>
      </c>
      <c r="AC96" s="1049" t="str">
        <f>IF(AC93+AC94+AC95=0,"",AC93+AC94+AC95)</f>
        <v/>
      </c>
      <c r="AD96" s="1050">
        <f>SUM(AD93:AD95)</f>
        <v>0</v>
      </c>
      <c r="AE96" s="1048">
        <f>SUM(AE93:AE95)</f>
        <v>0</v>
      </c>
      <c r="AF96" s="1049" t="str">
        <f>IF(AF93+AF94+AF95=0,"",AF93+AF94+AF95)</f>
        <v/>
      </c>
      <c r="AG96" s="1050">
        <f>SUM(AG93:AG95)</f>
        <v>0</v>
      </c>
      <c r="AH96" s="1048">
        <f>SUM(AH93:AH95)</f>
        <v>0</v>
      </c>
      <c r="AI96" s="1049" t="str">
        <f>IF(AI93+AI94+AI95=0,"",AI93+AI94+AI95)</f>
        <v/>
      </c>
      <c r="AJ96" s="1050">
        <f>SUM(AJ93:AJ95)</f>
        <v>0</v>
      </c>
      <c r="AK96" s="1048">
        <f>SUM(AK93:AK95)</f>
        <v>0</v>
      </c>
      <c r="AL96" s="1049" t="str">
        <f>IF(AL93+AL94+AL95=0,"",AL93+AL94+AL95)</f>
        <v/>
      </c>
      <c r="AM96" s="1050">
        <f>SUM(AM93:AM95)</f>
        <v>0</v>
      </c>
      <c r="AN96" s="1048">
        <f>SUM(AN93:AN95)</f>
        <v>0</v>
      </c>
      <c r="AO96" s="1049" t="str">
        <f>IF(AO93+AO94+AO95=0,"",AO93+AO94+AO95)</f>
        <v/>
      </c>
      <c r="AP96" s="1050">
        <f>SUM(AP93:AP95)</f>
        <v>0</v>
      </c>
      <c r="AQ96" s="1048">
        <f>SUM(AQ93:AQ95)</f>
        <v>0</v>
      </c>
      <c r="AR96" s="1049" t="str">
        <f>IF(AR93+AR94+AR95=0,"",AR93+AR94+AR95)</f>
        <v/>
      </c>
      <c r="AS96" s="1050">
        <f>SUM(AS93:AS95)</f>
        <v>0</v>
      </c>
      <c r="AT96" s="1048">
        <f>SUM(AT93:AT95)</f>
        <v>0</v>
      </c>
      <c r="AU96" s="1049" t="str">
        <f>IF(AU93+AU94+AU95=0,"",AU93+AU94+AU95)</f>
        <v/>
      </c>
      <c r="AV96" s="1050">
        <f>SUM(AV93:AV95)</f>
        <v>0</v>
      </c>
      <c r="AW96" s="1048">
        <f>SUM(AW93:AW95)</f>
        <v>0</v>
      </c>
      <c r="AX96" s="1049" t="str">
        <f>IF(AX93+AX94+AX95=0,"",AX93+AX94+AX95)</f>
        <v/>
      </c>
      <c r="AY96" s="1050">
        <f>SUM(AY93:AY95)</f>
        <v>0</v>
      </c>
      <c r="AZ96" s="1048">
        <f>SUM(AZ93:AZ95)</f>
        <v>0</v>
      </c>
      <c r="BA96" s="1049" t="str">
        <f>IF(BA93+BA94+BA95=0,"",BA93+BA94+BA95)</f>
        <v/>
      </c>
      <c r="BB96" s="1050">
        <f>SUM(BB93:BB95)</f>
        <v>0</v>
      </c>
      <c r="BC96" s="1048">
        <f>SUM(BC93:BC95)</f>
        <v>0</v>
      </c>
      <c r="BD96" s="1049" t="str">
        <f>IF(BD93+BD94+BD95=0,"",BD93+BD94+BD95)</f>
        <v/>
      </c>
      <c r="BE96" s="1050">
        <f>SUM(BE93:BE95)</f>
        <v>0</v>
      </c>
      <c r="BF96" s="1048">
        <f>SUM(BF93:BF95)</f>
        <v>0</v>
      </c>
      <c r="BG96" s="1049" t="str">
        <f>IF(BG93+BG94+BG95=0,"",BG93+BG94+BG95)</f>
        <v/>
      </c>
      <c r="BH96" s="1050">
        <f>SUM(BH93:BH95)</f>
        <v>0</v>
      </c>
      <c r="BI96" s="1048">
        <f>SUM(BI93:BI95)</f>
        <v>0</v>
      </c>
      <c r="BJ96" s="1049" t="str">
        <f>IF(BJ93+BJ94+BJ95=0,"",BJ93+BJ94+BJ95)</f>
        <v/>
      </c>
      <c r="BK96" s="1050">
        <f>SUM(BK93:BK95)</f>
        <v>0</v>
      </c>
      <c r="BL96" s="1048">
        <f>SUM(BL93:BL95)</f>
        <v>0</v>
      </c>
      <c r="BM96" s="1049" t="str">
        <f>IF(BM93+BM94+BM95=0,"",BM93+BM94+BM95)</f>
        <v/>
      </c>
      <c r="BN96" s="1050">
        <f>SUM(BN93:BN95)</f>
        <v>0</v>
      </c>
      <c r="BO96" s="1048">
        <f>SUM(BO93:BO95)</f>
        <v>0</v>
      </c>
      <c r="BP96" s="1049" t="str">
        <f>IF(BP93+BP94+BP95=0,"",BP93+BP94+BP95)</f>
        <v/>
      </c>
      <c r="BQ96" s="1050">
        <f>SUM(BQ93:BQ95)</f>
        <v>0</v>
      </c>
      <c r="BR96" s="1048">
        <f>SUM(BR93:BR95)</f>
        <v>0</v>
      </c>
      <c r="BS96" s="1049" t="str">
        <f>IF(BS93+BS94+BS95=0,"",BS93+BS94+BS95)</f>
        <v/>
      </c>
      <c r="BT96" s="1050">
        <f>SUM(BT93:BT95)</f>
        <v>0</v>
      </c>
      <c r="BU96" s="1048">
        <f>SUM(BU93:BU95)</f>
        <v>0</v>
      </c>
      <c r="BV96" s="1049" t="str">
        <f>IF(BV93+BV94+BV95=0,"",BV93+BV94+BV95)</f>
        <v/>
      </c>
      <c r="BW96" s="1050">
        <f>SUM(BW93:BW95)</f>
        <v>0</v>
      </c>
      <c r="BX96" s="1048">
        <f>SUM(BX93:BX95)</f>
        <v>0</v>
      </c>
      <c r="BY96" s="1049" t="str">
        <f>IF(BY93+BY94+BY95=0,"",BY93+BY94+BY95)</f>
        <v/>
      </c>
      <c r="BZ96" s="1050">
        <f>SUM(BZ93:BZ95)</f>
        <v>0</v>
      </c>
      <c r="CA96" s="1048">
        <f>SUM(CA93:CA95)</f>
        <v>0</v>
      </c>
      <c r="CB96" s="1049" t="str">
        <f>IF(CB93+CB94+CB95=0,"",CB93+CB94+CB95)</f>
        <v/>
      </c>
      <c r="CC96" s="1050">
        <f>SUM(CC93:CC95)</f>
        <v>0</v>
      </c>
      <c r="CD96" s="1048">
        <f>SUM(CD93:CD95)</f>
        <v>0</v>
      </c>
      <c r="CE96" s="1049" t="str">
        <f>IF(CE93+CE94+CE95=0,"",CE93+CE94+CE95)</f>
        <v/>
      </c>
      <c r="CF96" s="1050">
        <f>SUM(CF93:CF95)</f>
        <v>0</v>
      </c>
      <c r="CG96" s="1048">
        <f>SUM(CG93:CG95)</f>
        <v>0</v>
      </c>
      <c r="CH96" s="1049" t="str">
        <f>IF(CH93+CH94+CH95=0,"",CH93+CH94+CH95)</f>
        <v/>
      </c>
      <c r="CI96" s="1050">
        <f>SUM(CI93:CI95)</f>
        <v>0</v>
      </c>
      <c r="CJ96" s="1048">
        <f>SUM(CJ93:CJ95)</f>
        <v>0</v>
      </c>
      <c r="CK96" s="1049" t="str">
        <f>IF(CK93+CK94+CK95=0,"",CK93+CK94+CK95)</f>
        <v/>
      </c>
      <c r="CL96" s="1050">
        <f>SUM(CL93:CL95)</f>
        <v>0</v>
      </c>
      <c r="CM96" s="1048">
        <f>SUM(CM93:CM95)</f>
        <v>0</v>
      </c>
      <c r="CN96" s="1049" t="str">
        <f>IF(CN93+CN94+CN95=0,"",CN93+CN94+CN95)</f>
        <v/>
      </c>
      <c r="CO96" s="1030">
        <f t="shared" si="2"/>
        <v>0</v>
      </c>
      <c r="CP96" s="1031">
        <f>MIN($DP$13:$DP$42)</f>
        <v>0</v>
      </c>
      <c r="CQ96" s="1053">
        <f>SUM(CQ93:CQ95)</f>
        <v>0</v>
      </c>
      <c r="CR96" s="1573"/>
      <c r="CS96" s="1574"/>
    </row>
    <row r="97" spans="1:97" x14ac:dyDescent="0.25">
      <c r="A97" s="1045">
        <f>A93+1</f>
        <v>43487</v>
      </c>
      <c r="B97" s="1044" t="s">
        <v>167</v>
      </c>
      <c r="C97" s="827"/>
      <c r="D97" s="827"/>
      <c r="E97" s="839"/>
      <c r="F97" s="828"/>
      <c r="G97" s="827"/>
      <c r="H97" s="842"/>
      <c r="I97" s="829"/>
      <c r="J97" s="827"/>
      <c r="K97" s="839"/>
      <c r="L97" s="828"/>
      <c r="M97" s="827"/>
      <c r="N97" s="842"/>
      <c r="O97" s="829"/>
      <c r="P97" s="827"/>
      <c r="Q97" s="839"/>
      <c r="R97" s="828"/>
      <c r="S97" s="827"/>
      <c r="T97" s="842"/>
      <c r="U97" s="829"/>
      <c r="V97" s="827"/>
      <c r="W97" s="839"/>
      <c r="X97" s="828"/>
      <c r="Y97" s="827"/>
      <c r="Z97" s="842"/>
      <c r="AA97" s="829"/>
      <c r="AB97" s="827"/>
      <c r="AC97" s="839"/>
      <c r="AD97" s="828"/>
      <c r="AE97" s="827"/>
      <c r="AF97" s="839"/>
      <c r="AG97" s="828"/>
      <c r="AH97" s="827"/>
      <c r="AI97" s="839"/>
      <c r="AJ97" s="828"/>
      <c r="AK97" s="827"/>
      <c r="AL97" s="839"/>
      <c r="AM97" s="828"/>
      <c r="AN97" s="827"/>
      <c r="AO97" s="839"/>
      <c r="AP97" s="828"/>
      <c r="AQ97" s="827"/>
      <c r="AR97" s="839"/>
      <c r="AS97" s="828"/>
      <c r="AT97" s="827"/>
      <c r="AU97" s="839"/>
      <c r="AV97" s="828"/>
      <c r="AW97" s="827"/>
      <c r="AX97" s="839"/>
      <c r="AY97" s="828"/>
      <c r="AZ97" s="827"/>
      <c r="BA97" s="839"/>
      <c r="BB97" s="828"/>
      <c r="BC97" s="827"/>
      <c r="BD97" s="839"/>
      <c r="BE97" s="828"/>
      <c r="BF97" s="827"/>
      <c r="BG97" s="839"/>
      <c r="BH97" s="828"/>
      <c r="BI97" s="827"/>
      <c r="BJ97" s="839"/>
      <c r="BK97" s="828"/>
      <c r="BL97" s="827"/>
      <c r="BM97" s="839"/>
      <c r="BN97" s="828"/>
      <c r="BO97" s="827"/>
      <c r="BP97" s="839"/>
      <c r="BQ97" s="828"/>
      <c r="BR97" s="827"/>
      <c r="BS97" s="839"/>
      <c r="BT97" s="828"/>
      <c r="BU97" s="827"/>
      <c r="BV97" s="839"/>
      <c r="BW97" s="828"/>
      <c r="BX97" s="827"/>
      <c r="BY97" s="839"/>
      <c r="BZ97" s="828"/>
      <c r="CA97" s="827"/>
      <c r="CB97" s="839"/>
      <c r="CC97" s="828"/>
      <c r="CD97" s="827"/>
      <c r="CE97" s="839"/>
      <c r="CF97" s="828"/>
      <c r="CG97" s="827"/>
      <c r="CH97" s="839"/>
      <c r="CI97" s="828"/>
      <c r="CJ97" s="827"/>
      <c r="CK97" s="839"/>
      <c r="CL97" s="828"/>
      <c r="CM97" s="827"/>
      <c r="CN97" s="839"/>
      <c r="CO97" s="1032">
        <f t="shared" si="2"/>
        <v>0</v>
      </c>
      <c r="CP97" s="1027">
        <f>CP100/3</f>
        <v>0</v>
      </c>
      <c r="CQ97" s="1022"/>
      <c r="CR97" s="1569"/>
      <c r="CS97" s="1570"/>
    </row>
    <row r="98" spans="1:97" x14ac:dyDescent="0.25">
      <c r="A98" s="1045"/>
      <c r="B98" s="1039" t="s">
        <v>168</v>
      </c>
      <c r="C98" s="830"/>
      <c r="D98" s="830"/>
      <c r="E98" s="840"/>
      <c r="F98" s="831"/>
      <c r="G98" s="830"/>
      <c r="H98" s="843"/>
      <c r="I98" s="810"/>
      <c r="J98" s="830"/>
      <c r="K98" s="840"/>
      <c r="L98" s="831"/>
      <c r="M98" s="830"/>
      <c r="N98" s="843"/>
      <c r="O98" s="810"/>
      <c r="P98" s="830"/>
      <c r="Q98" s="840"/>
      <c r="R98" s="831"/>
      <c r="S98" s="830"/>
      <c r="T98" s="843"/>
      <c r="U98" s="810"/>
      <c r="V98" s="830"/>
      <c r="W98" s="840"/>
      <c r="X98" s="831"/>
      <c r="Y98" s="830"/>
      <c r="Z98" s="843"/>
      <c r="AA98" s="810"/>
      <c r="AB98" s="830"/>
      <c r="AC98" s="840"/>
      <c r="AD98" s="831"/>
      <c r="AE98" s="830"/>
      <c r="AF98" s="840"/>
      <c r="AG98" s="831"/>
      <c r="AH98" s="830"/>
      <c r="AI98" s="840"/>
      <c r="AJ98" s="831"/>
      <c r="AK98" s="830"/>
      <c r="AL98" s="840"/>
      <c r="AM98" s="831"/>
      <c r="AN98" s="830"/>
      <c r="AO98" s="840"/>
      <c r="AP98" s="831"/>
      <c r="AQ98" s="830"/>
      <c r="AR98" s="840"/>
      <c r="AS98" s="831"/>
      <c r="AT98" s="830"/>
      <c r="AU98" s="840"/>
      <c r="AV98" s="831"/>
      <c r="AW98" s="830"/>
      <c r="AX98" s="840"/>
      <c r="AY98" s="831"/>
      <c r="AZ98" s="830"/>
      <c r="BA98" s="840"/>
      <c r="BB98" s="831"/>
      <c r="BC98" s="830"/>
      <c r="BD98" s="840"/>
      <c r="BE98" s="831"/>
      <c r="BF98" s="830"/>
      <c r="BG98" s="840"/>
      <c r="BH98" s="831"/>
      <c r="BI98" s="830"/>
      <c r="BJ98" s="840"/>
      <c r="BK98" s="831"/>
      <c r="BL98" s="830"/>
      <c r="BM98" s="840"/>
      <c r="BN98" s="831"/>
      <c r="BO98" s="830"/>
      <c r="BP98" s="840"/>
      <c r="BQ98" s="831"/>
      <c r="BR98" s="830"/>
      <c r="BS98" s="840"/>
      <c r="BT98" s="831"/>
      <c r="BU98" s="830"/>
      <c r="BV98" s="840"/>
      <c r="BW98" s="831"/>
      <c r="BX98" s="830"/>
      <c r="BY98" s="840"/>
      <c r="BZ98" s="831"/>
      <c r="CA98" s="830"/>
      <c r="CB98" s="840"/>
      <c r="CC98" s="831"/>
      <c r="CD98" s="830"/>
      <c r="CE98" s="840"/>
      <c r="CF98" s="831"/>
      <c r="CG98" s="830"/>
      <c r="CH98" s="840"/>
      <c r="CI98" s="831"/>
      <c r="CJ98" s="830"/>
      <c r="CK98" s="840"/>
      <c r="CL98" s="831"/>
      <c r="CM98" s="830"/>
      <c r="CN98" s="840"/>
      <c r="CO98" s="1028">
        <f t="shared" si="2"/>
        <v>0</v>
      </c>
      <c r="CP98" s="1029">
        <f>CP100/3</f>
        <v>0</v>
      </c>
      <c r="CQ98" s="1023"/>
      <c r="CR98" s="1571"/>
      <c r="CS98" s="1572"/>
    </row>
    <row r="99" spans="1:97" x14ac:dyDescent="0.25">
      <c r="A99" s="1045"/>
      <c r="B99" s="1039" t="s">
        <v>169</v>
      </c>
      <c r="C99" s="830"/>
      <c r="D99" s="830"/>
      <c r="E99" s="841"/>
      <c r="F99" s="831"/>
      <c r="G99" s="830"/>
      <c r="H99" s="844"/>
      <c r="I99" s="810"/>
      <c r="J99" s="830"/>
      <c r="K99" s="841"/>
      <c r="L99" s="831"/>
      <c r="M99" s="830"/>
      <c r="N99" s="844"/>
      <c r="O99" s="810"/>
      <c r="P99" s="830"/>
      <c r="Q99" s="841"/>
      <c r="R99" s="831"/>
      <c r="S99" s="830"/>
      <c r="T99" s="844"/>
      <c r="U99" s="810"/>
      <c r="V99" s="830"/>
      <c r="W99" s="841"/>
      <c r="X99" s="831"/>
      <c r="Y99" s="830"/>
      <c r="Z99" s="844"/>
      <c r="AA99" s="810"/>
      <c r="AB99" s="830"/>
      <c r="AC99" s="841"/>
      <c r="AD99" s="831"/>
      <c r="AE99" s="830"/>
      <c r="AF99" s="841"/>
      <c r="AG99" s="831"/>
      <c r="AH99" s="830"/>
      <c r="AI99" s="841"/>
      <c r="AJ99" s="831"/>
      <c r="AK99" s="830"/>
      <c r="AL99" s="841"/>
      <c r="AM99" s="831"/>
      <c r="AN99" s="830"/>
      <c r="AO99" s="841"/>
      <c r="AP99" s="831"/>
      <c r="AQ99" s="830"/>
      <c r="AR99" s="841"/>
      <c r="AS99" s="831"/>
      <c r="AT99" s="830"/>
      <c r="AU99" s="841"/>
      <c r="AV99" s="831"/>
      <c r="AW99" s="830"/>
      <c r="AX99" s="841"/>
      <c r="AY99" s="831"/>
      <c r="AZ99" s="830"/>
      <c r="BA99" s="841"/>
      <c r="BB99" s="831"/>
      <c r="BC99" s="830"/>
      <c r="BD99" s="841"/>
      <c r="BE99" s="831"/>
      <c r="BF99" s="830"/>
      <c r="BG99" s="841"/>
      <c r="BH99" s="831"/>
      <c r="BI99" s="830"/>
      <c r="BJ99" s="841"/>
      <c r="BK99" s="831"/>
      <c r="BL99" s="830"/>
      <c r="BM99" s="841"/>
      <c r="BN99" s="831"/>
      <c r="BO99" s="830"/>
      <c r="BP99" s="841"/>
      <c r="BQ99" s="831"/>
      <c r="BR99" s="830"/>
      <c r="BS99" s="841"/>
      <c r="BT99" s="831"/>
      <c r="BU99" s="830"/>
      <c r="BV99" s="841"/>
      <c r="BW99" s="831"/>
      <c r="BX99" s="830"/>
      <c r="BY99" s="841"/>
      <c r="BZ99" s="831"/>
      <c r="CA99" s="830"/>
      <c r="CB99" s="841"/>
      <c r="CC99" s="831"/>
      <c r="CD99" s="830"/>
      <c r="CE99" s="841"/>
      <c r="CF99" s="831"/>
      <c r="CG99" s="830"/>
      <c r="CH99" s="841"/>
      <c r="CI99" s="831"/>
      <c r="CJ99" s="830"/>
      <c r="CK99" s="841"/>
      <c r="CL99" s="831"/>
      <c r="CM99" s="830"/>
      <c r="CN99" s="841"/>
      <c r="CO99" s="1028">
        <f t="shared" si="2"/>
        <v>0</v>
      </c>
      <c r="CP99" s="1029">
        <f>CP100/3</f>
        <v>0</v>
      </c>
      <c r="CQ99" s="1024"/>
      <c r="CR99" s="1571"/>
      <c r="CS99" s="1572"/>
    </row>
    <row r="100" spans="1:97" ht="15.75" thickBot="1" x14ac:dyDescent="0.3">
      <c r="A100" s="1046"/>
      <c r="B100" s="1042" t="s">
        <v>170</v>
      </c>
      <c r="C100" s="1048">
        <f>SUM(C97:C99)</f>
        <v>0</v>
      </c>
      <c r="D100" s="1048">
        <f>SUM(D97:D99)</f>
        <v>0</v>
      </c>
      <c r="E100" s="1049" t="str">
        <f>IF(E97+E98+E99=0,"",E97+E98+E99)</f>
        <v/>
      </c>
      <c r="F100" s="1050">
        <f>SUM(F97:F99)</f>
        <v>0</v>
      </c>
      <c r="G100" s="1048">
        <f>SUM(G97:G99)</f>
        <v>0</v>
      </c>
      <c r="H100" s="1051" t="str">
        <f>IF(H97+H98+H99=0,"",H97+H98+H99)</f>
        <v/>
      </c>
      <c r="I100" s="1052">
        <f>SUM(I97:I99)</f>
        <v>0</v>
      </c>
      <c r="J100" s="1048">
        <f>SUM(J97:J99)</f>
        <v>0</v>
      </c>
      <c r="K100" s="1049" t="str">
        <f>IF(K97+K98+K99=0,"",K97+K98+K99)</f>
        <v/>
      </c>
      <c r="L100" s="1050">
        <f>SUM(L97:L99)</f>
        <v>0</v>
      </c>
      <c r="M100" s="1048">
        <f>SUM(M97:M99)</f>
        <v>0</v>
      </c>
      <c r="N100" s="1051" t="str">
        <f>IF(N97+N98+N99=0,"",N97+N98+N99)</f>
        <v/>
      </c>
      <c r="O100" s="1052">
        <f>SUM(O97:O99)</f>
        <v>0</v>
      </c>
      <c r="P100" s="1048">
        <f>SUM(P97:P99)</f>
        <v>0</v>
      </c>
      <c r="Q100" s="1049" t="str">
        <f>IF(Q97+Q98+Q99=0,"",Q97+Q98+Q99)</f>
        <v/>
      </c>
      <c r="R100" s="1050">
        <f>SUM(R97:R99)</f>
        <v>0</v>
      </c>
      <c r="S100" s="1048">
        <f>SUM(S97:S99)</f>
        <v>0</v>
      </c>
      <c r="T100" s="1051" t="str">
        <f>IF(T97+T98+T99=0,"",T97+T98+T99)</f>
        <v/>
      </c>
      <c r="U100" s="1052">
        <f>SUM(U97:U99)</f>
        <v>0</v>
      </c>
      <c r="V100" s="1048">
        <f>SUM(V97:V99)</f>
        <v>0</v>
      </c>
      <c r="W100" s="1049" t="str">
        <f>IF(W97+W98+W99=0,"",W97+W98+W99)</f>
        <v/>
      </c>
      <c r="X100" s="1050">
        <f>SUM(X97:X99)</f>
        <v>0</v>
      </c>
      <c r="Y100" s="1048">
        <f>SUM(Y97:Y99)</f>
        <v>0</v>
      </c>
      <c r="Z100" s="1051" t="str">
        <f>IF(Z97+Z98+Z99=0,"",Z97+Z98+Z99)</f>
        <v/>
      </c>
      <c r="AA100" s="1052">
        <f>SUM(AA97:AA99)</f>
        <v>0</v>
      </c>
      <c r="AB100" s="1048">
        <f>SUM(AB97:AB99)</f>
        <v>0</v>
      </c>
      <c r="AC100" s="1049" t="str">
        <f>IF(AC97+AC98+AC99=0,"",AC97+AC98+AC99)</f>
        <v/>
      </c>
      <c r="AD100" s="1050">
        <f>SUM(AD97:AD99)</f>
        <v>0</v>
      </c>
      <c r="AE100" s="1048">
        <f>SUM(AE97:AE99)</f>
        <v>0</v>
      </c>
      <c r="AF100" s="1049" t="str">
        <f>IF(AF97+AF98+AF99=0,"",AF97+AF98+AF99)</f>
        <v/>
      </c>
      <c r="AG100" s="1050">
        <f>SUM(AG97:AG99)</f>
        <v>0</v>
      </c>
      <c r="AH100" s="1048">
        <f>SUM(AH97:AH99)</f>
        <v>0</v>
      </c>
      <c r="AI100" s="1049" t="str">
        <f>IF(AI97+AI98+AI99=0,"",AI97+AI98+AI99)</f>
        <v/>
      </c>
      <c r="AJ100" s="1050">
        <f>SUM(AJ97:AJ99)</f>
        <v>0</v>
      </c>
      <c r="AK100" s="1048">
        <f>SUM(AK97:AK99)</f>
        <v>0</v>
      </c>
      <c r="AL100" s="1049" t="str">
        <f>IF(AL97+AL98+AL99=0,"",AL97+AL98+AL99)</f>
        <v/>
      </c>
      <c r="AM100" s="1050">
        <f>SUM(AM97:AM99)</f>
        <v>0</v>
      </c>
      <c r="AN100" s="1048">
        <f>SUM(AN97:AN99)</f>
        <v>0</v>
      </c>
      <c r="AO100" s="1049" t="str">
        <f>IF(AO97+AO98+AO99=0,"",AO97+AO98+AO99)</f>
        <v/>
      </c>
      <c r="AP100" s="1050">
        <f>SUM(AP97:AP99)</f>
        <v>0</v>
      </c>
      <c r="AQ100" s="1048">
        <f>SUM(AQ97:AQ99)</f>
        <v>0</v>
      </c>
      <c r="AR100" s="1049" t="str">
        <f>IF(AR97+AR98+AR99=0,"",AR97+AR98+AR99)</f>
        <v/>
      </c>
      <c r="AS100" s="1050">
        <f>SUM(AS97:AS99)</f>
        <v>0</v>
      </c>
      <c r="AT100" s="1048">
        <f>SUM(AT97:AT99)</f>
        <v>0</v>
      </c>
      <c r="AU100" s="1049" t="str">
        <f>IF(AU97+AU98+AU99=0,"",AU97+AU98+AU99)</f>
        <v/>
      </c>
      <c r="AV100" s="1050">
        <f>SUM(AV97:AV99)</f>
        <v>0</v>
      </c>
      <c r="AW100" s="1048">
        <f>SUM(AW97:AW99)</f>
        <v>0</v>
      </c>
      <c r="AX100" s="1049" t="str">
        <f>IF(AX97+AX98+AX99=0,"",AX97+AX98+AX99)</f>
        <v/>
      </c>
      <c r="AY100" s="1050">
        <f>SUM(AY97:AY99)</f>
        <v>0</v>
      </c>
      <c r="AZ100" s="1048">
        <f>SUM(AZ97:AZ99)</f>
        <v>0</v>
      </c>
      <c r="BA100" s="1049" t="str">
        <f>IF(BA97+BA98+BA99=0,"",BA97+BA98+BA99)</f>
        <v/>
      </c>
      <c r="BB100" s="1050">
        <f>SUM(BB97:BB99)</f>
        <v>0</v>
      </c>
      <c r="BC100" s="1048">
        <f>SUM(BC97:BC99)</f>
        <v>0</v>
      </c>
      <c r="BD100" s="1049" t="str">
        <f>IF(BD97+BD98+BD99=0,"",BD97+BD98+BD99)</f>
        <v/>
      </c>
      <c r="BE100" s="1050">
        <f>SUM(BE97:BE99)</f>
        <v>0</v>
      </c>
      <c r="BF100" s="1048">
        <f>SUM(BF97:BF99)</f>
        <v>0</v>
      </c>
      <c r="BG100" s="1049" t="str">
        <f>IF(BG97+BG98+BG99=0,"",BG97+BG98+BG99)</f>
        <v/>
      </c>
      <c r="BH100" s="1050">
        <f>SUM(BH97:BH99)</f>
        <v>0</v>
      </c>
      <c r="BI100" s="1048">
        <f>SUM(BI97:BI99)</f>
        <v>0</v>
      </c>
      <c r="BJ100" s="1049" t="str">
        <f>IF(BJ97+BJ98+BJ99=0,"",BJ97+BJ98+BJ99)</f>
        <v/>
      </c>
      <c r="BK100" s="1050">
        <f>SUM(BK97:BK99)</f>
        <v>0</v>
      </c>
      <c r="BL100" s="1048">
        <f>SUM(BL97:BL99)</f>
        <v>0</v>
      </c>
      <c r="BM100" s="1049" t="str">
        <f>IF(BM97+BM98+BM99=0,"",BM97+BM98+BM99)</f>
        <v/>
      </c>
      <c r="BN100" s="1050">
        <f>SUM(BN97:BN99)</f>
        <v>0</v>
      </c>
      <c r="BO100" s="1048">
        <f>SUM(BO97:BO99)</f>
        <v>0</v>
      </c>
      <c r="BP100" s="1049" t="str">
        <f>IF(BP97+BP98+BP99=0,"",BP97+BP98+BP99)</f>
        <v/>
      </c>
      <c r="BQ100" s="1050">
        <f>SUM(BQ97:BQ99)</f>
        <v>0</v>
      </c>
      <c r="BR100" s="1048">
        <f>SUM(BR97:BR99)</f>
        <v>0</v>
      </c>
      <c r="BS100" s="1049" t="str">
        <f>IF(BS97+BS98+BS99=0,"",BS97+BS98+BS99)</f>
        <v/>
      </c>
      <c r="BT100" s="1050">
        <f>SUM(BT97:BT99)</f>
        <v>0</v>
      </c>
      <c r="BU100" s="1048">
        <f>SUM(BU97:BU99)</f>
        <v>0</v>
      </c>
      <c r="BV100" s="1049" t="str">
        <f>IF(BV97+BV98+BV99=0,"",BV97+BV98+BV99)</f>
        <v/>
      </c>
      <c r="BW100" s="1050">
        <f>SUM(BW97:BW99)</f>
        <v>0</v>
      </c>
      <c r="BX100" s="1048">
        <f>SUM(BX97:BX99)</f>
        <v>0</v>
      </c>
      <c r="BY100" s="1049" t="str">
        <f>IF(BY97+BY98+BY99=0,"",BY97+BY98+BY99)</f>
        <v/>
      </c>
      <c r="BZ100" s="1050">
        <f>SUM(BZ97:BZ99)</f>
        <v>0</v>
      </c>
      <c r="CA100" s="1048">
        <f>SUM(CA97:CA99)</f>
        <v>0</v>
      </c>
      <c r="CB100" s="1049" t="str">
        <f>IF(CB97+CB98+CB99=0,"",CB97+CB98+CB99)</f>
        <v/>
      </c>
      <c r="CC100" s="1050">
        <f>SUM(CC97:CC99)</f>
        <v>0</v>
      </c>
      <c r="CD100" s="1048">
        <f>SUM(CD97:CD99)</f>
        <v>0</v>
      </c>
      <c r="CE100" s="1049" t="str">
        <f>IF(CE97+CE98+CE99=0,"",CE97+CE98+CE99)</f>
        <v/>
      </c>
      <c r="CF100" s="1050">
        <f>SUM(CF97:CF99)</f>
        <v>0</v>
      </c>
      <c r="CG100" s="1048">
        <f>SUM(CG97:CG99)</f>
        <v>0</v>
      </c>
      <c r="CH100" s="1049" t="str">
        <f>IF(CH97+CH98+CH99=0,"",CH97+CH98+CH99)</f>
        <v/>
      </c>
      <c r="CI100" s="1050">
        <f>SUM(CI97:CI99)</f>
        <v>0</v>
      </c>
      <c r="CJ100" s="1048">
        <f>SUM(CJ97:CJ99)</f>
        <v>0</v>
      </c>
      <c r="CK100" s="1049" t="str">
        <f>IF(CK97+CK98+CK99=0,"",CK97+CK98+CK99)</f>
        <v/>
      </c>
      <c r="CL100" s="1050">
        <f>SUM(CL97:CL99)</f>
        <v>0</v>
      </c>
      <c r="CM100" s="1048">
        <f>SUM(CM97:CM99)</f>
        <v>0</v>
      </c>
      <c r="CN100" s="1049" t="str">
        <f>IF(CN97+CN98+CN99=0,"",CN97+CN98+CN99)</f>
        <v/>
      </c>
      <c r="CO100" s="1030">
        <f t="shared" si="2"/>
        <v>0</v>
      </c>
      <c r="CP100" s="1031">
        <f>MIN($DP$13:$DP$42)</f>
        <v>0</v>
      </c>
      <c r="CQ100" s="1053">
        <f>SUM(CQ97:CQ99)</f>
        <v>0</v>
      </c>
      <c r="CR100" s="1573"/>
      <c r="CS100" s="1574"/>
    </row>
    <row r="101" spans="1:97" x14ac:dyDescent="0.25">
      <c r="A101" s="1043">
        <f>A97+1</f>
        <v>43488</v>
      </c>
      <c r="B101" s="1044" t="s">
        <v>167</v>
      </c>
      <c r="C101" s="827"/>
      <c r="D101" s="827"/>
      <c r="E101" s="839"/>
      <c r="F101" s="828"/>
      <c r="G101" s="827"/>
      <c r="H101" s="842"/>
      <c r="I101" s="829"/>
      <c r="J101" s="827"/>
      <c r="K101" s="839"/>
      <c r="L101" s="828"/>
      <c r="M101" s="827"/>
      <c r="N101" s="842"/>
      <c r="O101" s="829"/>
      <c r="P101" s="827"/>
      <c r="Q101" s="839"/>
      <c r="R101" s="828"/>
      <c r="S101" s="827"/>
      <c r="T101" s="842"/>
      <c r="U101" s="829"/>
      <c r="V101" s="827"/>
      <c r="W101" s="839"/>
      <c r="X101" s="828"/>
      <c r="Y101" s="827"/>
      <c r="Z101" s="842"/>
      <c r="AA101" s="829"/>
      <c r="AB101" s="827"/>
      <c r="AC101" s="839"/>
      <c r="AD101" s="828"/>
      <c r="AE101" s="827"/>
      <c r="AF101" s="839"/>
      <c r="AG101" s="828"/>
      <c r="AH101" s="827"/>
      <c r="AI101" s="839"/>
      <c r="AJ101" s="828"/>
      <c r="AK101" s="827"/>
      <c r="AL101" s="839"/>
      <c r="AM101" s="828"/>
      <c r="AN101" s="827"/>
      <c r="AO101" s="839"/>
      <c r="AP101" s="828"/>
      <c r="AQ101" s="827"/>
      <c r="AR101" s="839"/>
      <c r="AS101" s="828"/>
      <c r="AT101" s="827"/>
      <c r="AU101" s="839"/>
      <c r="AV101" s="828"/>
      <c r="AW101" s="827"/>
      <c r="AX101" s="839"/>
      <c r="AY101" s="828"/>
      <c r="AZ101" s="827"/>
      <c r="BA101" s="839"/>
      <c r="BB101" s="828"/>
      <c r="BC101" s="827"/>
      <c r="BD101" s="839"/>
      <c r="BE101" s="828"/>
      <c r="BF101" s="827"/>
      <c r="BG101" s="839"/>
      <c r="BH101" s="828"/>
      <c r="BI101" s="827"/>
      <c r="BJ101" s="839"/>
      <c r="BK101" s="828"/>
      <c r="BL101" s="827"/>
      <c r="BM101" s="839"/>
      <c r="BN101" s="828"/>
      <c r="BO101" s="827"/>
      <c r="BP101" s="839"/>
      <c r="BQ101" s="828"/>
      <c r="BR101" s="827"/>
      <c r="BS101" s="839"/>
      <c r="BT101" s="828"/>
      <c r="BU101" s="827"/>
      <c r="BV101" s="839"/>
      <c r="BW101" s="828"/>
      <c r="BX101" s="827"/>
      <c r="BY101" s="839"/>
      <c r="BZ101" s="828"/>
      <c r="CA101" s="827"/>
      <c r="CB101" s="839"/>
      <c r="CC101" s="828"/>
      <c r="CD101" s="827"/>
      <c r="CE101" s="839"/>
      <c r="CF101" s="828"/>
      <c r="CG101" s="827"/>
      <c r="CH101" s="839"/>
      <c r="CI101" s="828"/>
      <c r="CJ101" s="827"/>
      <c r="CK101" s="839"/>
      <c r="CL101" s="828"/>
      <c r="CM101" s="827"/>
      <c r="CN101" s="839"/>
      <c r="CO101" s="1032">
        <f t="shared" si="2"/>
        <v>0</v>
      </c>
      <c r="CP101" s="1027">
        <f>CP104/3</f>
        <v>0</v>
      </c>
      <c r="CQ101" s="1022"/>
      <c r="CR101" s="1569"/>
      <c r="CS101" s="1570"/>
    </row>
    <row r="102" spans="1:97" x14ac:dyDescent="0.25">
      <c r="A102" s="1045"/>
      <c r="B102" s="1039" t="s">
        <v>168</v>
      </c>
      <c r="C102" s="830"/>
      <c r="D102" s="830"/>
      <c r="E102" s="840"/>
      <c r="F102" s="831"/>
      <c r="G102" s="830"/>
      <c r="H102" s="843"/>
      <c r="I102" s="810"/>
      <c r="J102" s="830"/>
      <c r="K102" s="840"/>
      <c r="L102" s="831"/>
      <c r="M102" s="830"/>
      <c r="N102" s="843"/>
      <c r="O102" s="810"/>
      <c r="P102" s="830"/>
      <c r="Q102" s="840"/>
      <c r="R102" s="831"/>
      <c r="S102" s="830"/>
      <c r="T102" s="843"/>
      <c r="U102" s="810"/>
      <c r="V102" s="830"/>
      <c r="W102" s="840"/>
      <c r="X102" s="831"/>
      <c r="Y102" s="830"/>
      <c r="Z102" s="843"/>
      <c r="AA102" s="810"/>
      <c r="AB102" s="830"/>
      <c r="AC102" s="840"/>
      <c r="AD102" s="831"/>
      <c r="AE102" s="830"/>
      <c r="AF102" s="840"/>
      <c r="AG102" s="831"/>
      <c r="AH102" s="830"/>
      <c r="AI102" s="840"/>
      <c r="AJ102" s="831"/>
      <c r="AK102" s="830"/>
      <c r="AL102" s="840"/>
      <c r="AM102" s="831"/>
      <c r="AN102" s="830"/>
      <c r="AO102" s="840"/>
      <c r="AP102" s="831"/>
      <c r="AQ102" s="830"/>
      <c r="AR102" s="840"/>
      <c r="AS102" s="831"/>
      <c r="AT102" s="830"/>
      <c r="AU102" s="840"/>
      <c r="AV102" s="831"/>
      <c r="AW102" s="830"/>
      <c r="AX102" s="840"/>
      <c r="AY102" s="831"/>
      <c r="AZ102" s="830"/>
      <c r="BA102" s="840"/>
      <c r="BB102" s="831"/>
      <c r="BC102" s="830"/>
      <c r="BD102" s="840"/>
      <c r="BE102" s="831"/>
      <c r="BF102" s="830"/>
      <c r="BG102" s="840"/>
      <c r="BH102" s="831"/>
      <c r="BI102" s="830"/>
      <c r="BJ102" s="840"/>
      <c r="BK102" s="831"/>
      <c r="BL102" s="830"/>
      <c r="BM102" s="840"/>
      <c r="BN102" s="831"/>
      <c r="BO102" s="830"/>
      <c r="BP102" s="840"/>
      <c r="BQ102" s="831"/>
      <c r="BR102" s="830"/>
      <c r="BS102" s="840"/>
      <c r="BT102" s="831"/>
      <c r="BU102" s="830"/>
      <c r="BV102" s="840"/>
      <c r="BW102" s="831"/>
      <c r="BX102" s="830"/>
      <c r="BY102" s="840"/>
      <c r="BZ102" s="831"/>
      <c r="CA102" s="830"/>
      <c r="CB102" s="840"/>
      <c r="CC102" s="831"/>
      <c r="CD102" s="830"/>
      <c r="CE102" s="840"/>
      <c r="CF102" s="831"/>
      <c r="CG102" s="830"/>
      <c r="CH102" s="840"/>
      <c r="CI102" s="831"/>
      <c r="CJ102" s="830"/>
      <c r="CK102" s="840"/>
      <c r="CL102" s="831"/>
      <c r="CM102" s="830"/>
      <c r="CN102" s="840"/>
      <c r="CO102" s="1028">
        <f t="shared" si="2"/>
        <v>0</v>
      </c>
      <c r="CP102" s="1029">
        <f>CP104/3</f>
        <v>0</v>
      </c>
      <c r="CQ102" s="1023"/>
      <c r="CR102" s="1571"/>
      <c r="CS102" s="1572"/>
    </row>
    <row r="103" spans="1:97" x14ac:dyDescent="0.25">
      <c r="A103" s="1045"/>
      <c r="B103" s="1039" t="s">
        <v>169</v>
      </c>
      <c r="C103" s="830"/>
      <c r="D103" s="830"/>
      <c r="E103" s="841"/>
      <c r="F103" s="831"/>
      <c r="G103" s="830"/>
      <c r="H103" s="844"/>
      <c r="I103" s="810"/>
      <c r="J103" s="830"/>
      <c r="K103" s="841"/>
      <c r="L103" s="831"/>
      <c r="M103" s="830"/>
      <c r="N103" s="844"/>
      <c r="O103" s="810"/>
      <c r="P103" s="830"/>
      <c r="Q103" s="841"/>
      <c r="R103" s="831"/>
      <c r="S103" s="830"/>
      <c r="T103" s="844"/>
      <c r="U103" s="810"/>
      <c r="V103" s="830"/>
      <c r="W103" s="841"/>
      <c r="X103" s="831"/>
      <c r="Y103" s="830"/>
      <c r="Z103" s="844"/>
      <c r="AA103" s="810"/>
      <c r="AB103" s="830"/>
      <c r="AC103" s="841"/>
      <c r="AD103" s="831"/>
      <c r="AE103" s="830"/>
      <c r="AF103" s="841"/>
      <c r="AG103" s="831"/>
      <c r="AH103" s="830"/>
      <c r="AI103" s="841"/>
      <c r="AJ103" s="831"/>
      <c r="AK103" s="830"/>
      <c r="AL103" s="841"/>
      <c r="AM103" s="831"/>
      <c r="AN103" s="830"/>
      <c r="AO103" s="841"/>
      <c r="AP103" s="831"/>
      <c r="AQ103" s="830"/>
      <c r="AR103" s="841"/>
      <c r="AS103" s="831"/>
      <c r="AT103" s="830"/>
      <c r="AU103" s="841"/>
      <c r="AV103" s="831"/>
      <c r="AW103" s="830"/>
      <c r="AX103" s="841"/>
      <c r="AY103" s="831"/>
      <c r="AZ103" s="830"/>
      <c r="BA103" s="841"/>
      <c r="BB103" s="831"/>
      <c r="BC103" s="830"/>
      <c r="BD103" s="841"/>
      <c r="BE103" s="831"/>
      <c r="BF103" s="830"/>
      <c r="BG103" s="841"/>
      <c r="BH103" s="831"/>
      <c r="BI103" s="830"/>
      <c r="BJ103" s="841"/>
      <c r="BK103" s="831"/>
      <c r="BL103" s="830"/>
      <c r="BM103" s="841"/>
      <c r="BN103" s="831"/>
      <c r="BO103" s="830"/>
      <c r="BP103" s="841"/>
      <c r="BQ103" s="831"/>
      <c r="BR103" s="830"/>
      <c r="BS103" s="841"/>
      <c r="BT103" s="831"/>
      <c r="BU103" s="830"/>
      <c r="BV103" s="841"/>
      <c r="BW103" s="831"/>
      <c r="BX103" s="830"/>
      <c r="BY103" s="841"/>
      <c r="BZ103" s="831"/>
      <c r="CA103" s="830"/>
      <c r="CB103" s="841"/>
      <c r="CC103" s="831"/>
      <c r="CD103" s="830"/>
      <c r="CE103" s="841"/>
      <c r="CF103" s="831"/>
      <c r="CG103" s="830"/>
      <c r="CH103" s="841"/>
      <c r="CI103" s="831"/>
      <c r="CJ103" s="830"/>
      <c r="CK103" s="841"/>
      <c r="CL103" s="831"/>
      <c r="CM103" s="830"/>
      <c r="CN103" s="841"/>
      <c r="CO103" s="1028">
        <f t="shared" si="2"/>
        <v>0</v>
      </c>
      <c r="CP103" s="1029">
        <f>CP104/3</f>
        <v>0</v>
      </c>
      <c r="CQ103" s="1024"/>
      <c r="CR103" s="1571"/>
      <c r="CS103" s="1572"/>
    </row>
    <row r="104" spans="1:97" ht="15.75" thickBot="1" x14ac:dyDescent="0.3">
      <c r="A104" s="1041"/>
      <c r="B104" s="1042" t="s">
        <v>170</v>
      </c>
      <c r="C104" s="1048">
        <f>SUM(C101:C103)</f>
        <v>0</v>
      </c>
      <c r="D104" s="1048">
        <f>SUM(D101:D103)</f>
        <v>0</v>
      </c>
      <c r="E104" s="1049" t="str">
        <f>IF(E101+E102+E103=0,"",E101+E102+E103)</f>
        <v/>
      </c>
      <c r="F104" s="1050">
        <f>SUM(F101:F103)</f>
        <v>0</v>
      </c>
      <c r="G104" s="1048">
        <f>SUM(G101:G103)</f>
        <v>0</v>
      </c>
      <c r="H104" s="1051" t="str">
        <f>IF(H101+H102+H103=0,"",H101+H102+H103)</f>
        <v/>
      </c>
      <c r="I104" s="1052">
        <f>SUM(I101:I103)</f>
        <v>0</v>
      </c>
      <c r="J104" s="1048">
        <f>SUM(J101:J103)</f>
        <v>0</v>
      </c>
      <c r="K104" s="1049" t="str">
        <f>IF(K101+K102+K103=0,"",K101+K102+K103)</f>
        <v/>
      </c>
      <c r="L104" s="1050">
        <f>SUM(L101:L103)</f>
        <v>0</v>
      </c>
      <c r="M104" s="1048">
        <f>SUM(M101:M103)</f>
        <v>0</v>
      </c>
      <c r="N104" s="1051" t="str">
        <f>IF(N101+N102+N103=0,"",N101+N102+N103)</f>
        <v/>
      </c>
      <c r="O104" s="1052">
        <f>SUM(O101:O103)</f>
        <v>0</v>
      </c>
      <c r="P104" s="1048">
        <f>SUM(P101:P103)</f>
        <v>0</v>
      </c>
      <c r="Q104" s="1049" t="str">
        <f>IF(Q101+Q102+Q103=0,"",Q101+Q102+Q103)</f>
        <v/>
      </c>
      <c r="R104" s="1050">
        <f>SUM(R101:R103)</f>
        <v>0</v>
      </c>
      <c r="S104" s="1048">
        <f>SUM(S101:S103)</f>
        <v>0</v>
      </c>
      <c r="T104" s="1051" t="str">
        <f>IF(T101+T102+T103=0,"",T101+T102+T103)</f>
        <v/>
      </c>
      <c r="U104" s="1052">
        <f>SUM(U101:U103)</f>
        <v>0</v>
      </c>
      <c r="V104" s="1048">
        <f>SUM(V101:V103)</f>
        <v>0</v>
      </c>
      <c r="W104" s="1049" t="str">
        <f>IF(W101+W102+W103=0,"",W101+W102+W103)</f>
        <v/>
      </c>
      <c r="X104" s="1050">
        <f>SUM(X101:X103)</f>
        <v>0</v>
      </c>
      <c r="Y104" s="1048">
        <f>SUM(Y101:Y103)</f>
        <v>0</v>
      </c>
      <c r="Z104" s="1051" t="str">
        <f>IF(Z101+Z102+Z103=0,"",Z101+Z102+Z103)</f>
        <v/>
      </c>
      <c r="AA104" s="1052">
        <f>SUM(AA101:AA103)</f>
        <v>0</v>
      </c>
      <c r="AB104" s="1048">
        <f>SUM(AB101:AB103)</f>
        <v>0</v>
      </c>
      <c r="AC104" s="1049" t="str">
        <f>IF(AC101+AC102+AC103=0,"",AC101+AC102+AC103)</f>
        <v/>
      </c>
      <c r="AD104" s="1050">
        <f>SUM(AD101:AD103)</f>
        <v>0</v>
      </c>
      <c r="AE104" s="1048">
        <f>SUM(AE101:AE103)</f>
        <v>0</v>
      </c>
      <c r="AF104" s="1049" t="str">
        <f>IF(AF101+AF102+AF103=0,"",AF101+AF102+AF103)</f>
        <v/>
      </c>
      <c r="AG104" s="1050">
        <f>SUM(AG101:AG103)</f>
        <v>0</v>
      </c>
      <c r="AH104" s="1048">
        <f>SUM(AH101:AH103)</f>
        <v>0</v>
      </c>
      <c r="AI104" s="1049" t="str">
        <f>IF(AI101+AI102+AI103=0,"",AI101+AI102+AI103)</f>
        <v/>
      </c>
      <c r="AJ104" s="1050">
        <f>SUM(AJ101:AJ103)</f>
        <v>0</v>
      </c>
      <c r="AK104" s="1048">
        <f>SUM(AK101:AK103)</f>
        <v>0</v>
      </c>
      <c r="AL104" s="1049" t="str">
        <f>IF(AL101+AL102+AL103=0,"",AL101+AL102+AL103)</f>
        <v/>
      </c>
      <c r="AM104" s="1050">
        <f>SUM(AM101:AM103)</f>
        <v>0</v>
      </c>
      <c r="AN104" s="1048">
        <f>SUM(AN101:AN103)</f>
        <v>0</v>
      </c>
      <c r="AO104" s="1049" t="str">
        <f>IF(AO101+AO102+AO103=0,"",AO101+AO102+AO103)</f>
        <v/>
      </c>
      <c r="AP104" s="1050">
        <f>SUM(AP101:AP103)</f>
        <v>0</v>
      </c>
      <c r="AQ104" s="1048">
        <f>SUM(AQ101:AQ103)</f>
        <v>0</v>
      </c>
      <c r="AR104" s="1049" t="str">
        <f>IF(AR101+AR102+AR103=0,"",AR101+AR102+AR103)</f>
        <v/>
      </c>
      <c r="AS104" s="1050">
        <f>SUM(AS101:AS103)</f>
        <v>0</v>
      </c>
      <c r="AT104" s="1048">
        <f>SUM(AT101:AT103)</f>
        <v>0</v>
      </c>
      <c r="AU104" s="1049" t="str">
        <f>IF(AU101+AU102+AU103=0,"",AU101+AU102+AU103)</f>
        <v/>
      </c>
      <c r="AV104" s="1050">
        <f>SUM(AV101:AV103)</f>
        <v>0</v>
      </c>
      <c r="AW104" s="1048">
        <f>SUM(AW101:AW103)</f>
        <v>0</v>
      </c>
      <c r="AX104" s="1049" t="str">
        <f>IF(AX101+AX102+AX103=0,"",AX101+AX102+AX103)</f>
        <v/>
      </c>
      <c r="AY104" s="1050">
        <f>SUM(AY101:AY103)</f>
        <v>0</v>
      </c>
      <c r="AZ104" s="1048">
        <f>SUM(AZ101:AZ103)</f>
        <v>0</v>
      </c>
      <c r="BA104" s="1049" t="str">
        <f>IF(BA101+BA102+BA103=0,"",BA101+BA102+BA103)</f>
        <v/>
      </c>
      <c r="BB104" s="1050">
        <f>SUM(BB101:BB103)</f>
        <v>0</v>
      </c>
      <c r="BC104" s="1048">
        <f>SUM(BC101:BC103)</f>
        <v>0</v>
      </c>
      <c r="BD104" s="1049" t="str">
        <f>IF(BD101+BD102+BD103=0,"",BD101+BD102+BD103)</f>
        <v/>
      </c>
      <c r="BE104" s="1050">
        <f>SUM(BE101:BE103)</f>
        <v>0</v>
      </c>
      <c r="BF104" s="1048">
        <f>SUM(BF101:BF103)</f>
        <v>0</v>
      </c>
      <c r="BG104" s="1049" t="str">
        <f>IF(BG101+BG102+BG103=0,"",BG101+BG102+BG103)</f>
        <v/>
      </c>
      <c r="BH104" s="1050">
        <f>SUM(BH101:BH103)</f>
        <v>0</v>
      </c>
      <c r="BI104" s="1048">
        <f>SUM(BI101:BI103)</f>
        <v>0</v>
      </c>
      <c r="BJ104" s="1049" t="str">
        <f>IF(BJ101+BJ102+BJ103=0,"",BJ101+BJ102+BJ103)</f>
        <v/>
      </c>
      <c r="BK104" s="1050">
        <f>SUM(BK101:BK103)</f>
        <v>0</v>
      </c>
      <c r="BL104" s="1048">
        <f>SUM(BL101:BL103)</f>
        <v>0</v>
      </c>
      <c r="BM104" s="1049" t="str">
        <f>IF(BM101+BM102+BM103=0,"",BM101+BM102+BM103)</f>
        <v/>
      </c>
      <c r="BN104" s="1050">
        <f>SUM(BN101:BN103)</f>
        <v>0</v>
      </c>
      <c r="BO104" s="1048">
        <f>SUM(BO101:BO103)</f>
        <v>0</v>
      </c>
      <c r="BP104" s="1049" t="str">
        <f>IF(BP101+BP102+BP103=0,"",BP101+BP102+BP103)</f>
        <v/>
      </c>
      <c r="BQ104" s="1050">
        <f>SUM(BQ101:BQ103)</f>
        <v>0</v>
      </c>
      <c r="BR104" s="1048">
        <f>SUM(BR101:BR103)</f>
        <v>0</v>
      </c>
      <c r="BS104" s="1049" t="str">
        <f>IF(BS101+BS102+BS103=0,"",BS101+BS102+BS103)</f>
        <v/>
      </c>
      <c r="BT104" s="1050">
        <f>SUM(BT101:BT103)</f>
        <v>0</v>
      </c>
      <c r="BU104" s="1048">
        <f>SUM(BU101:BU103)</f>
        <v>0</v>
      </c>
      <c r="BV104" s="1049" t="str">
        <f>IF(BV101+BV102+BV103=0,"",BV101+BV102+BV103)</f>
        <v/>
      </c>
      <c r="BW104" s="1050">
        <f>SUM(BW101:BW103)</f>
        <v>0</v>
      </c>
      <c r="BX104" s="1048">
        <f>SUM(BX101:BX103)</f>
        <v>0</v>
      </c>
      <c r="BY104" s="1049" t="str">
        <f>IF(BY101+BY102+BY103=0,"",BY101+BY102+BY103)</f>
        <v/>
      </c>
      <c r="BZ104" s="1050">
        <f>SUM(BZ101:BZ103)</f>
        <v>0</v>
      </c>
      <c r="CA104" s="1048">
        <f>SUM(CA101:CA103)</f>
        <v>0</v>
      </c>
      <c r="CB104" s="1049" t="str">
        <f>IF(CB101+CB102+CB103=0,"",CB101+CB102+CB103)</f>
        <v/>
      </c>
      <c r="CC104" s="1050">
        <f>SUM(CC101:CC103)</f>
        <v>0</v>
      </c>
      <c r="CD104" s="1048">
        <f>SUM(CD101:CD103)</f>
        <v>0</v>
      </c>
      <c r="CE104" s="1049" t="str">
        <f>IF(CE101+CE102+CE103=0,"",CE101+CE102+CE103)</f>
        <v/>
      </c>
      <c r="CF104" s="1050">
        <f>SUM(CF101:CF103)</f>
        <v>0</v>
      </c>
      <c r="CG104" s="1048">
        <f>SUM(CG101:CG103)</f>
        <v>0</v>
      </c>
      <c r="CH104" s="1049" t="str">
        <f>IF(CH101+CH102+CH103=0,"",CH101+CH102+CH103)</f>
        <v/>
      </c>
      <c r="CI104" s="1050">
        <f>SUM(CI101:CI103)</f>
        <v>0</v>
      </c>
      <c r="CJ104" s="1048">
        <f>SUM(CJ101:CJ103)</f>
        <v>0</v>
      </c>
      <c r="CK104" s="1049" t="str">
        <f>IF(CK101+CK102+CK103=0,"",CK101+CK102+CK103)</f>
        <v/>
      </c>
      <c r="CL104" s="1050">
        <f>SUM(CL101:CL103)</f>
        <v>0</v>
      </c>
      <c r="CM104" s="1048">
        <f>SUM(CM101:CM103)</f>
        <v>0</v>
      </c>
      <c r="CN104" s="1049" t="str">
        <f>IF(CN101+CN102+CN103=0,"",CN101+CN102+CN103)</f>
        <v/>
      </c>
      <c r="CO104" s="1030">
        <f t="shared" si="2"/>
        <v>0</v>
      </c>
      <c r="CP104" s="1031">
        <f>MIN($DP$13:$DP$42)</f>
        <v>0</v>
      </c>
      <c r="CQ104" s="1053">
        <f>SUM(CQ101:CQ103)</f>
        <v>0</v>
      </c>
      <c r="CR104" s="1573"/>
      <c r="CS104" s="1574"/>
    </row>
    <row r="105" spans="1:97" x14ac:dyDescent="0.25">
      <c r="A105" s="1045">
        <f>A101+1</f>
        <v>43489</v>
      </c>
      <c r="B105" s="1044" t="s">
        <v>167</v>
      </c>
      <c r="C105" s="827"/>
      <c r="D105" s="827"/>
      <c r="E105" s="839"/>
      <c r="F105" s="828"/>
      <c r="G105" s="827"/>
      <c r="H105" s="842"/>
      <c r="I105" s="829"/>
      <c r="J105" s="827"/>
      <c r="K105" s="839"/>
      <c r="L105" s="828"/>
      <c r="M105" s="827"/>
      <c r="N105" s="842"/>
      <c r="O105" s="829"/>
      <c r="P105" s="827"/>
      <c r="Q105" s="839"/>
      <c r="R105" s="828"/>
      <c r="S105" s="827"/>
      <c r="T105" s="842"/>
      <c r="U105" s="829"/>
      <c r="V105" s="827"/>
      <c r="W105" s="839"/>
      <c r="X105" s="828"/>
      <c r="Y105" s="827"/>
      <c r="Z105" s="842"/>
      <c r="AA105" s="829"/>
      <c r="AB105" s="827"/>
      <c r="AC105" s="839"/>
      <c r="AD105" s="828"/>
      <c r="AE105" s="827"/>
      <c r="AF105" s="839"/>
      <c r="AG105" s="828"/>
      <c r="AH105" s="827"/>
      <c r="AI105" s="839"/>
      <c r="AJ105" s="828"/>
      <c r="AK105" s="827"/>
      <c r="AL105" s="839"/>
      <c r="AM105" s="828"/>
      <c r="AN105" s="827"/>
      <c r="AO105" s="839"/>
      <c r="AP105" s="828"/>
      <c r="AQ105" s="827"/>
      <c r="AR105" s="839"/>
      <c r="AS105" s="828"/>
      <c r="AT105" s="827"/>
      <c r="AU105" s="839"/>
      <c r="AV105" s="828"/>
      <c r="AW105" s="827"/>
      <c r="AX105" s="839"/>
      <c r="AY105" s="828"/>
      <c r="AZ105" s="827"/>
      <c r="BA105" s="839"/>
      <c r="BB105" s="828"/>
      <c r="BC105" s="827"/>
      <c r="BD105" s="839"/>
      <c r="BE105" s="828"/>
      <c r="BF105" s="827"/>
      <c r="BG105" s="839"/>
      <c r="BH105" s="828"/>
      <c r="BI105" s="827"/>
      <c r="BJ105" s="839"/>
      <c r="BK105" s="828"/>
      <c r="BL105" s="827"/>
      <c r="BM105" s="839"/>
      <c r="BN105" s="828"/>
      <c r="BO105" s="827"/>
      <c r="BP105" s="839"/>
      <c r="BQ105" s="828"/>
      <c r="BR105" s="827"/>
      <c r="BS105" s="839"/>
      <c r="BT105" s="828"/>
      <c r="BU105" s="827"/>
      <c r="BV105" s="839"/>
      <c r="BW105" s="828"/>
      <c r="BX105" s="827"/>
      <c r="BY105" s="839"/>
      <c r="BZ105" s="828"/>
      <c r="CA105" s="827"/>
      <c r="CB105" s="839"/>
      <c r="CC105" s="828"/>
      <c r="CD105" s="827"/>
      <c r="CE105" s="839"/>
      <c r="CF105" s="828"/>
      <c r="CG105" s="827"/>
      <c r="CH105" s="839"/>
      <c r="CI105" s="828"/>
      <c r="CJ105" s="827"/>
      <c r="CK105" s="839"/>
      <c r="CL105" s="828"/>
      <c r="CM105" s="827"/>
      <c r="CN105" s="839"/>
      <c r="CO105" s="1032">
        <f t="shared" si="2"/>
        <v>0</v>
      </c>
      <c r="CP105" s="1027">
        <f>CP108/3</f>
        <v>0</v>
      </c>
      <c r="CQ105" s="1022"/>
      <c r="CR105" s="1569"/>
      <c r="CS105" s="1570"/>
    </row>
    <row r="106" spans="1:97" x14ac:dyDescent="0.25">
      <c r="A106" s="1045"/>
      <c r="B106" s="1039" t="s">
        <v>168</v>
      </c>
      <c r="C106" s="830"/>
      <c r="D106" s="830"/>
      <c r="E106" s="840"/>
      <c r="F106" s="831"/>
      <c r="G106" s="830"/>
      <c r="H106" s="843"/>
      <c r="I106" s="810"/>
      <c r="J106" s="830"/>
      <c r="K106" s="840"/>
      <c r="L106" s="831"/>
      <c r="M106" s="830"/>
      <c r="N106" s="843"/>
      <c r="O106" s="810"/>
      <c r="P106" s="830"/>
      <c r="Q106" s="840"/>
      <c r="R106" s="831"/>
      <c r="S106" s="830"/>
      <c r="T106" s="843"/>
      <c r="U106" s="810"/>
      <c r="V106" s="830"/>
      <c r="W106" s="840"/>
      <c r="X106" s="831"/>
      <c r="Y106" s="830"/>
      <c r="Z106" s="843"/>
      <c r="AA106" s="810"/>
      <c r="AB106" s="830"/>
      <c r="AC106" s="840"/>
      <c r="AD106" s="831"/>
      <c r="AE106" s="830"/>
      <c r="AF106" s="840"/>
      <c r="AG106" s="831"/>
      <c r="AH106" s="830"/>
      <c r="AI106" s="840"/>
      <c r="AJ106" s="831"/>
      <c r="AK106" s="830"/>
      <c r="AL106" s="840"/>
      <c r="AM106" s="831"/>
      <c r="AN106" s="830"/>
      <c r="AO106" s="840"/>
      <c r="AP106" s="831"/>
      <c r="AQ106" s="830"/>
      <c r="AR106" s="840"/>
      <c r="AS106" s="831"/>
      <c r="AT106" s="830"/>
      <c r="AU106" s="840"/>
      <c r="AV106" s="831"/>
      <c r="AW106" s="830"/>
      <c r="AX106" s="840"/>
      <c r="AY106" s="831"/>
      <c r="AZ106" s="830"/>
      <c r="BA106" s="840"/>
      <c r="BB106" s="831"/>
      <c r="BC106" s="830"/>
      <c r="BD106" s="840"/>
      <c r="BE106" s="831"/>
      <c r="BF106" s="830"/>
      <c r="BG106" s="840"/>
      <c r="BH106" s="831"/>
      <c r="BI106" s="830"/>
      <c r="BJ106" s="840"/>
      <c r="BK106" s="831"/>
      <c r="BL106" s="830"/>
      <c r="BM106" s="840"/>
      <c r="BN106" s="831"/>
      <c r="BO106" s="830"/>
      <c r="BP106" s="840"/>
      <c r="BQ106" s="831"/>
      <c r="BR106" s="830"/>
      <c r="BS106" s="840"/>
      <c r="BT106" s="831"/>
      <c r="BU106" s="830"/>
      <c r="BV106" s="840"/>
      <c r="BW106" s="831"/>
      <c r="BX106" s="830"/>
      <c r="BY106" s="840"/>
      <c r="BZ106" s="831"/>
      <c r="CA106" s="830"/>
      <c r="CB106" s="840"/>
      <c r="CC106" s="831"/>
      <c r="CD106" s="830"/>
      <c r="CE106" s="840"/>
      <c r="CF106" s="831"/>
      <c r="CG106" s="830"/>
      <c r="CH106" s="840"/>
      <c r="CI106" s="831"/>
      <c r="CJ106" s="830"/>
      <c r="CK106" s="840"/>
      <c r="CL106" s="831"/>
      <c r="CM106" s="830"/>
      <c r="CN106" s="840"/>
      <c r="CO106" s="1028">
        <f t="shared" si="2"/>
        <v>0</v>
      </c>
      <c r="CP106" s="1029">
        <f>CP108/3</f>
        <v>0</v>
      </c>
      <c r="CQ106" s="1023"/>
      <c r="CR106" s="1571"/>
      <c r="CS106" s="1572"/>
    </row>
    <row r="107" spans="1:97" x14ac:dyDescent="0.25">
      <c r="A107" s="1045"/>
      <c r="B107" s="1039" t="s">
        <v>169</v>
      </c>
      <c r="C107" s="830"/>
      <c r="D107" s="830"/>
      <c r="E107" s="841"/>
      <c r="F107" s="831"/>
      <c r="G107" s="830"/>
      <c r="H107" s="844"/>
      <c r="I107" s="810"/>
      <c r="J107" s="830"/>
      <c r="K107" s="841"/>
      <c r="L107" s="831"/>
      <c r="M107" s="830"/>
      <c r="N107" s="844"/>
      <c r="O107" s="810"/>
      <c r="P107" s="830"/>
      <c r="Q107" s="841"/>
      <c r="R107" s="831"/>
      <c r="S107" s="830"/>
      <c r="T107" s="844"/>
      <c r="U107" s="810"/>
      <c r="V107" s="830"/>
      <c r="W107" s="841"/>
      <c r="X107" s="831"/>
      <c r="Y107" s="830"/>
      <c r="Z107" s="844"/>
      <c r="AA107" s="810"/>
      <c r="AB107" s="830"/>
      <c r="AC107" s="841"/>
      <c r="AD107" s="831"/>
      <c r="AE107" s="830"/>
      <c r="AF107" s="841"/>
      <c r="AG107" s="831"/>
      <c r="AH107" s="830"/>
      <c r="AI107" s="841"/>
      <c r="AJ107" s="831"/>
      <c r="AK107" s="830"/>
      <c r="AL107" s="841"/>
      <c r="AM107" s="831"/>
      <c r="AN107" s="830"/>
      <c r="AO107" s="841"/>
      <c r="AP107" s="831"/>
      <c r="AQ107" s="830"/>
      <c r="AR107" s="841"/>
      <c r="AS107" s="831"/>
      <c r="AT107" s="830"/>
      <c r="AU107" s="841"/>
      <c r="AV107" s="831"/>
      <c r="AW107" s="830"/>
      <c r="AX107" s="841"/>
      <c r="AY107" s="831"/>
      <c r="AZ107" s="830"/>
      <c r="BA107" s="841"/>
      <c r="BB107" s="831"/>
      <c r="BC107" s="830"/>
      <c r="BD107" s="841"/>
      <c r="BE107" s="831"/>
      <c r="BF107" s="830"/>
      <c r="BG107" s="841"/>
      <c r="BH107" s="831"/>
      <c r="BI107" s="830"/>
      <c r="BJ107" s="841"/>
      <c r="BK107" s="831"/>
      <c r="BL107" s="830"/>
      <c r="BM107" s="841"/>
      <c r="BN107" s="831"/>
      <c r="BO107" s="830"/>
      <c r="BP107" s="841"/>
      <c r="BQ107" s="831"/>
      <c r="BR107" s="830"/>
      <c r="BS107" s="841"/>
      <c r="BT107" s="831"/>
      <c r="BU107" s="830"/>
      <c r="BV107" s="841"/>
      <c r="BW107" s="831"/>
      <c r="BX107" s="830"/>
      <c r="BY107" s="841"/>
      <c r="BZ107" s="831"/>
      <c r="CA107" s="830"/>
      <c r="CB107" s="841"/>
      <c r="CC107" s="831"/>
      <c r="CD107" s="830"/>
      <c r="CE107" s="841"/>
      <c r="CF107" s="831"/>
      <c r="CG107" s="830"/>
      <c r="CH107" s="841"/>
      <c r="CI107" s="831"/>
      <c r="CJ107" s="830"/>
      <c r="CK107" s="841"/>
      <c r="CL107" s="831"/>
      <c r="CM107" s="830"/>
      <c r="CN107" s="841"/>
      <c r="CO107" s="1028">
        <f t="shared" si="2"/>
        <v>0</v>
      </c>
      <c r="CP107" s="1029">
        <f>CP108/3</f>
        <v>0</v>
      </c>
      <c r="CQ107" s="1024"/>
      <c r="CR107" s="1571"/>
      <c r="CS107" s="1572"/>
    </row>
    <row r="108" spans="1:97" ht="15.75" thickBot="1" x14ac:dyDescent="0.3">
      <c r="A108" s="1046"/>
      <c r="B108" s="1042" t="s">
        <v>170</v>
      </c>
      <c r="C108" s="1048">
        <f>SUM(C105:C107)</f>
        <v>0</v>
      </c>
      <c r="D108" s="1048">
        <f>SUM(D105:D107)</f>
        <v>0</v>
      </c>
      <c r="E108" s="1049" t="str">
        <f>IF(E105+E106+E107=0,"",E105+E106+E107)</f>
        <v/>
      </c>
      <c r="F108" s="1050">
        <f>SUM(F105:F107)</f>
        <v>0</v>
      </c>
      <c r="G108" s="1048">
        <f>SUM(G105:G107)</f>
        <v>0</v>
      </c>
      <c r="H108" s="1051" t="str">
        <f>IF(H105+H106+H107=0,"",H105+H106+H107)</f>
        <v/>
      </c>
      <c r="I108" s="1052">
        <f>SUM(I105:I107)</f>
        <v>0</v>
      </c>
      <c r="J108" s="1048">
        <f>SUM(J105:J107)</f>
        <v>0</v>
      </c>
      <c r="K108" s="1049" t="str">
        <f>IF(K105+K106+K107=0,"",K105+K106+K107)</f>
        <v/>
      </c>
      <c r="L108" s="1050">
        <f>SUM(L105:L107)</f>
        <v>0</v>
      </c>
      <c r="M108" s="1048">
        <f>SUM(M105:M107)</f>
        <v>0</v>
      </c>
      <c r="N108" s="1051" t="str">
        <f>IF(N105+N106+N107=0,"",N105+N106+N107)</f>
        <v/>
      </c>
      <c r="O108" s="1052">
        <f>SUM(O105:O107)</f>
        <v>0</v>
      </c>
      <c r="P108" s="1048">
        <f>SUM(P105:P107)</f>
        <v>0</v>
      </c>
      <c r="Q108" s="1049" t="str">
        <f>IF(Q105+Q106+Q107=0,"",Q105+Q106+Q107)</f>
        <v/>
      </c>
      <c r="R108" s="1050">
        <f>SUM(R105:R107)</f>
        <v>0</v>
      </c>
      <c r="S108" s="1048">
        <f>SUM(S105:S107)</f>
        <v>0</v>
      </c>
      <c r="T108" s="1051" t="str">
        <f>IF(T105+T106+T107=0,"",T105+T106+T107)</f>
        <v/>
      </c>
      <c r="U108" s="1052">
        <f>SUM(U105:U107)</f>
        <v>0</v>
      </c>
      <c r="V108" s="1048">
        <f>SUM(V105:V107)</f>
        <v>0</v>
      </c>
      <c r="W108" s="1049" t="str">
        <f>IF(W105+W106+W107=0,"",W105+W106+W107)</f>
        <v/>
      </c>
      <c r="X108" s="1050">
        <f>SUM(X105:X107)</f>
        <v>0</v>
      </c>
      <c r="Y108" s="1048">
        <f>SUM(Y105:Y107)</f>
        <v>0</v>
      </c>
      <c r="Z108" s="1051" t="str">
        <f>IF(Z105+Z106+Z107=0,"",Z105+Z106+Z107)</f>
        <v/>
      </c>
      <c r="AA108" s="1052">
        <f>SUM(AA105:AA107)</f>
        <v>0</v>
      </c>
      <c r="AB108" s="1048">
        <f>SUM(AB105:AB107)</f>
        <v>0</v>
      </c>
      <c r="AC108" s="1049" t="str">
        <f>IF(AC105+AC106+AC107=0,"",AC105+AC106+AC107)</f>
        <v/>
      </c>
      <c r="AD108" s="1050">
        <f>SUM(AD105:AD107)</f>
        <v>0</v>
      </c>
      <c r="AE108" s="1048">
        <f>SUM(AE105:AE107)</f>
        <v>0</v>
      </c>
      <c r="AF108" s="1049" t="str">
        <f>IF(AF105+AF106+AF107=0,"",AF105+AF106+AF107)</f>
        <v/>
      </c>
      <c r="AG108" s="1050">
        <f>SUM(AG105:AG107)</f>
        <v>0</v>
      </c>
      <c r="AH108" s="1048">
        <f>SUM(AH105:AH107)</f>
        <v>0</v>
      </c>
      <c r="AI108" s="1049" t="str">
        <f>IF(AI105+AI106+AI107=0,"",AI105+AI106+AI107)</f>
        <v/>
      </c>
      <c r="AJ108" s="1050">
        <f>SUM(AJ105:AJ107)</f>
        <v>0</v>
      </c>
      <c r="AK108" s="1048">
        <f>SUM(AK105:AK107)</f>
        <v>0</v>
      </c>
      <c r="AL108" s="1049" t="str">
        <f>IF(AL105+AL106+AL107=0,"",AL105+AL106+AL107)</f>
        <v/>
      </c>
      <c r="AM108" s="1050">
        <f>SUM(AM105:AM107)</f>
        <v>0</v>
      </c>
      <c r="AN108" s="1048">
        <f>SUM(AN105:AN107)</f>
        <v>0</v>
      </c>
      <c r="AO108" s="1049" t="str">
        <f>IF(AO105+AO106+AO107=0,"",AO105+AO106+AO107)</f>
        <v/>
      </c>
      <c r="AP108" s="1050">
        <f>SUM(AP105:AP107)</f>
        <v>0</v>
      </c>
      <c r="AQ108" s="1048">
        <f>SUM(AQ105:AQ107)</f>
        <v>0</v>
      </c>
      <c r="AR108" s="1049" t="str">
        <f>IF(AR105+AR106+AR107=0,"",AR105+AR106+AR107)</f>
        <v/>
      </c>
      <c r="AS108" s="1050">
        <f>SUM(AS105:AS107)</f>
        <v>0</v>
      </c>
      <c r="AT108" s="1048">
        <f>SUM(AT105:AT107)</f>
        <v>0</v>
      </c>
      <c r="AU108" s="1049" t="str">
        <f>IF(AU105+AU106+AU107=0,"",AU105+AU106+AU107)</f>
        <v/>
      </c>
      <c r="AV108" s="1050">
        <f>SUM(AV105:AV107)</f>
        <v>0</v>
      </c>
      <c r="AW108" s="1048">
        <f>SUM(AW105:AW107)</f>
        <v>0</v>
      </c>
      <c r="AX108" s="1049" t="str">
        <f>IF(AX105+AX106+AX107=0,"",AX105+AX106+AX107)</f>
        <v/>
      </c>
      <c r="AY108" s="1050">
        <f>SUM(AY105:AY107)</f>
        <v>0</v>
      </c>
      <c r="AZ108" s="1048">
        <f>SUM(AZ105:AZ107)</f>
        <v>0</v>
      </c>
      <c r="BA108" s="1049" t="str">
        <f>IF(BA105+BA106+BA107=0,"",BA105+BA106+BA107)</f>
        <v/>
      </c>
      <c r="BB108" s="1050">
        <f>SUM(BB105:BB107)</f>
        <v>0</v>
      </c>
      <c r="BC108" s="1048">
        <f>SUM(BC105:BC107)</f>
        <v>0</v>
      </c>
      <c r="BD108" s="1049" t="str">
        <f>IF(BD105+BD106+BD107=0,"",BD105+BD106+BD107)</f>
        <v/>
      </c>
      <c r="BE108" s="1050">
        <f>SUM(BE105:BE107)</f>
        <v>0</v>
      </c>
      <c r="BF108" s="1048">
        <f>SUM(BF105:BF107)</f>
        <v>0</v>
      </c>
      <c r="BG108" s="1049" t="str">
        <f>IF(BG105+BG106+BG107=0,"",BG105+BG106+BG107)</f>
        <v/>
      </c>
      <c r="BH108" s="1050">
        <f>SUM(BH105:BH107)</f>
        <v>0</v>
      </c>
      <c r="BI108" s="1048">
        <f>SUM(BI105:BI107)</f>
        <v>0</v>
      </c>
      <c r="BJ108" s="1049" t="str">
        <f>IF(BJ105+BJ106+BJ107=0,"",BJ105+BJ106+BJ107)</f>
        <v/>
      </c>
      <c r="BK108" s="1050">
        <f>SUM(BK105:BK107)</f>
        <v>0</v>
      </c>
      <c r="BL108" s="1048">
        <f>SUM(BL105:BL107)</f>
        <v>0</v>
      </c>
      <c r="BM108" s="1049" t="str">
        <f>IF(BM105+BM106+BM107=0,"",BM105+BM106+BM107)</f>
        <v/>
      </c>
      <c r="BN108" s="1050">
        <f>SUM(BN105:BN107)</f>
        <v>0</v>
      </c>
      <c r="BO108" s="1048">
        <f>SUM(BO105:BO107)</f>
        <v>0</v>
      </c>
      <c r="BP108" s="1049" t="str">
        <f>IF(BP105+BP106+BP107=0,"",BP105+BP106+BP107)</f>
        <v/>
      </c>
      <c r="BQ108" s="1050">
        <f>SUM(BQ105:BQ107)</f>
        <v>0</v>
      </c>
      <c r="BR108" s="1048">
        <f>SUM(BR105:BR107)</f>
        <v>0</v>
      </c>
      <c r="BS108" s="1049" t="str">
        <f>IF(BS105+BS106+BS107=0,"",BS105+BS106+BS107)</f>
        <v/>
      </c>
      <c r="BT108" s="1050">
        <f>SUM(BT105:BT107)</f>
        <v>0</v>
      </c>
      <c r="BU108" s="1048">
        <f>SUM(BU105:BU107)</f>
        <v>0</v>
      </c>
      <c r="BV108" s="1049" t="str">
        <f>IF(BV105+BV106+BV107=0,"",BV105+BV106+BV107)</f>
        <v/>
      </c>
      <c r="BW108" s="1050">
        <f>SUM(BW105:BW107)</f>
        <v>0</v>
      </c>
      <c r="BX108" s="1048">
        <f>SUM(BX105:BX107)</f>
        <v>0</v>
      </c>
      <c r="BY108" s="1049" t="str">
        <f>IF(BY105+BY106+BY107=0,"",BY105+BY106+BY107)</f>
        <v/>
      </c>
      <c r="BZ108" s="1050">
        <f>SUM(BZ105:BZ107)</f>
        <v>0</v>
      </c>
      <c r="CA108" s="1048">
        <f>SUM(CA105:CA107)</f>
        <v>0</v>
      </c>
      <c r="CB108" s="1049" t="str">
        <f>IF(CB105+CB106+CB107=0,"",CB105+CB106+CB107)</f>
        <v/>
      </c>
      <c r="CC108" s="1050">
        <f>SUM(CC105:CC107)</f>
        <v>0</v>
      </c>
      <c r="CD108" s="1048">
        <f>SUM(CD105:CD107)</f>
        <v>0</v>
      </c>
      <c r="CE108" s="1049" t="str">
        <f>IF(CE105+CE106+CE107=0,"",CE105+CE106+CE107)</f>
        <v/>
      </c>
      <c r="CF108" s="1050">
        <f>SUM(CF105:CF107)</f>
        <v>0</v>
      </c>
      <c r="CG108" s="1048">
        <f>SUM(CG105:CG107)</f>
        <v>0</v>
      </c>
      <c r="CH108" s="1049" t="str">
        <f>IF(CH105+CH106+CH107=0,"",CH105+CH106+CH107)</f>
        <v/>
      </c>
      <c r="CI108" s="1050">
        <f>SUM(CI105:CI107)</f>
        <v>0</v>
      </c>
      <c r="CJ108" s="1048">
        <f>SUM(CJ105:CJ107)</f>
        <v>0</v>
      </c>
      <c r="CK108" s="1049" t="str">
        <f>IF(CK105+CK106+CK107=0,"",CK105+CK106+CK107)</f>
        <v/>
      </c>
      <c r="CL108" s="1050">
        <f>SUM(CL105:CL107)</f>
        <v>0</v>
      </c>
      <c r="CM108" s="1048">
        <f>SUM(CM105:CM107)</f>
        <v>0</v>
      </c>
      <c r="CN108" s="1049" t="str">
        <f>IF(CN105+CN106+CN107=0,"",CN105+CN106+CN107)</f>
        <v/>
      </c>
      <c r="CO108" s="1030">
        <f t="shared" si="2"/>
        <v>0</v>
      </c>
      <c r="CP108" s="1031">
        <f>MIN($DP$13:$DP$42)</f>
        <v>0</v>
      </c>
      <c r="CQ108" s="1053">
        <f>SUM(CQ105:CQ107)</f>
        <v>0</v>
      </c>
      <c r="CR108" s="1573"/>
      <c r="CS108" s="1574"/>
    </row>
    <row r="109" spans="1:97" x14ac:dyDescent="0.25">
      <c r="A109" s="1043">
        <f>A105+1</f>
        <v>43490</v>
      </c>
      <c r="B109" s="1044" t="s">
        <v>167</v>
      </c>
      <c r="C109" s="827"/>
      <c r="D109" s="827"/>
      <c r="E109" s="839"/>
      <c r="F109" s="828"/>
      <c r="G109" s="827"/>
      <c r="H109" s="842"/>
      <c r="I109" s="829"/>
      <c r="J109" s="827"/>
      <c r="K109" s="839"/>
      <c r="L109" s="828"/>
      <c r="M109" s="827"/>
      <c r="N109" s="842"/>
      <c r="O109" s="829"/>
      <c r="P109" s="827"/>
      <c r="Q109" s="839"/>
      <c r="R109" s="828"/>
      <c r="S109" s="827"/>
      <c r="T109" s="842"/>
      <c r="U109" s="829"/>
      <c r="V109" s="827"/>
      <c r="W109" s="839"/>
      <c r="X109" s="828"/>
      <c r="Y109" s="827"/>
      <c r="Z109" s="842"/>
      <c r="AA109" s="829"/>
      <c r="AB109" s="827"/>
      <c r="AC109" s="839"/>
      <c r="AD109" s="828"/>
      <c r="AE109" s="827"/>
      <c r="AF109" s="839"/>
      <c r="AG109" s="828"/>
      <c r="AH109" s="827"/>
      <c r="AI109" s="839"/>
      <c r="AJ109" s="828"/>
      <c r="AK109" s="827"/>
      <c r="AL109" s="839"/>
      <c r="AM109" s="828"/>
      <c r="AN109" s="827"/>
      <c r="AO109" s="839"/>
      <c r="AP109" s="828"/>
      <c r="AQ109" s="827"/>
      <c r="AR109" s="839"/>
      <c r="AS109" s="828"/>
      <c r="AT109" s="827"/>
      <c r="AU109" s="839"/>
      <c r="AV109" s="828"/>
      <c r="AW109" s="827"/>
      <c r="AX109" s="839"/>
      <c r="AY109" s="828"/>
      <c r="AZ109" s="827"/>
      <c r="BA109" s="839"/>
      <c r="BB109" s="828"/>
      <c r="BC109" s="827"/>
      <c r="BD109" s="839"/>
      <c r="BE109" s="828"/>
      <c r="BF109" s="827"/>
      <c r="BG109" s="839"/>
      <c r="BH109" s="828"/>
      <c r="BI109" s="827"/>
      <c r="BJ109" s="839"/>
      <c r="BK109" s="828"/>
      <c r="BL109" s="827"/>
      <c r="BM109" s="839"/>
      <c r="BN109" s="828"/>
      <c r="BO109" s="827"/>
      <c r="BP109" s="839"/>
      <c r="BQ109" s="828"/>
      <c r="BR109" s="827"/>
      <c r="BS109" s="839"/>
      <c r="BT109" s="828"/>
      <c r="BU109" s="827"/>
      <c r="BV109" s="839"/>
      <c r="BW109" s="828"/>
      <c r="BX109" s="827"/>
      <c r="BY109" s="839"/>
      <c r="BZ109" s="828"/>
      <c r="CA109" s="827"/>
      <c r="CB109" s="839"/>
      <c r="CC109" s="828"/>
      <c r="CD109" s="827"/>
      <c r="CE109" s="839"/>
      <c r="CF109" s="828"/>
      <c r="CG109" s="827"/>
      <c r="CH109" s="839"/>
      <c r="CI109" s="828"/>
      <c r="CJ109" s="827"/>
      <c r="CK109" s="839"/>
      <c r="CL109" s="828"/>
      <c r="CM109" s="827"/>
      <c r="CN109" s="839"/>
      <c r="CO109" s="1032">
        <f t="shared" si="2"/>
        <v>0</v>
      </c>
      <c r="CP109" s="1027">
        <f>CP112/3</f>
        <v>0</v>
      </c>
      <c r="CQ109" s="1022"/>
      <c r="CR109" s="1569"/>
      <c r="CS109" s="1570"/>
    </row>
    <row r="110" spans="1:97" x14ac:dyDescent="0.25">
      <c r="A110" s="1045"/>
      <c r="B110" s="1039" t="s">
        <v>168</v>
      </c>
      <c r="C110" s="830"/>
      <c r="D110" s="830"/>
      <c r="E110" s="840"/>
      <c r="F110" s="831"/>
      <c r="G110" s="830"/>
      <c r="H110" s="843"/>
      <c r="I110" s="810"/>
      <c r="J110" s="830"/>
      <c r="K110" s="840"/>
      <c r="L110" s="831"/>
      <c r="M110" s="830"/>
      <c r="N110" s="843"/>
      <c r="O110" s="810"/>
      <c r="P110" s="830"/>
      <c r="Q110" s="840"/>
      <c r="R110" s="831"/>
      <c r="S110" s="830"/>
      <c r="T110" s="843"/>
      <c r="U110" s="810"/>
      <c r="V110" s="830"/>
      <c r="W110" s="840"/>
      <c r="X110" s="831"/>
      <c r="Y110" s="830"/>
      <c r="Z110" s="843"/>
      <c r="AA110" s="810"/>
      <c r="AB110" s="830"/>
      <c r="AC110" s="840"/>
      <c r="AD110" s="831"/>
      <c r="AE110" s="830"/>
      <c r="AF110" s="840"/>
      <c r="AG110" s="831"/>
      <c r="AH110" s="830"/>
      <c r="AI110" s="840"/>
      <c r="AJ110" s="831"/>
      <c r="AK110" s="830"/>
      <c r="AL110" s="840"/>
      <c r="AM110" s="831"/>
      <c r="AN110" s="830"/>
      <c r="AO110" s="840"/>
      <c r="AP110" s="831"/>
      <c r="AQ110" s="830"/>
      <c r="AR110" s="840"/>
      <c r="AS110" s="831"/>
      <c r="AT110" s="830"/>
      <c r="AU110" s="840"/>
      <c r="AV110" s="831"/>
      <c r="AW110" s="830"/>
      <c r="AX110" s="840"/>
      <c r="AY110" s="831"/>
      <c r="AZ110" s="830"/>
      <c r="BA110" s="840"/>
      <c r="BB110" s="831"/>
      <c r="BC110" s="830"/>
      <c r="BD110" s="840"/>
      <c r="BE110" s="831"/>
      <c r="BF110" s="830"/>
      <c r="BG110" s="840"/>
      <c r="BH110" s="831"/>
      <c r="BI110" s="830"/>
      <c r="BJ110" s="840"/>
      <c r="BK110" s="831"/>
      <c r="BL110" s="830"/>
      <c r="BM110" s="840"/>
      <c r="BN110" s="831"/>
      <c r="BO110" s="830"/>
      <c r="BP110" s="840"/>
      <c r="BQ110" s="831"/>
      <c r="BR110" s="830"/>
      <c r="BS110" s="840"/>
      <c r="BT110" s="831"/>
      <c r="BU110" s="830"/>
      <c r="BV110" s="840"/>
      <c r="BW110" s="831"/>
      <c r="BX110" s="830"/>
      <c r="BY110" s="840"/>
      <c r="BZ110" s="831"/>
      <c r="CA110" s="830"/>
      <c r="CB110" s="840"/>
      <c r="CC110" s="831"/>
      <c r="CD110" s="830"/>
      <c r="CE110" s="840"/>
      <c r="CF110" s="831"/>
      <c r="CG110" s="830"/>
      <c r="CH110" s="840"/>
      <c r="CI110" s="831"/>
      <c r="CJ110" s="830"/>
      <c r="CK110" s="840"/>
      <c r="CL110" s="831"/>
      <c r="CM110" s="830"/>
      <c r="CN110" s="840"/>
      <c r="CO110" s="1028">
        <f t="shared" si="2"/>
        <v>0</v>
      </c>
      <c r="CP110" s="1029">
        <f>CP112/3</f>
        <v>0</v>
      </c>
      <c r="CQ110" s="1023"/>
      <c r="CR110" s="1571"/>
      <c r="CS110" s="1572"/>
    </row>
    <row r="111" spans="1:97" x14ac:dyDescent="0.25">
      <c r="A111" s="1045"/>
      <c r="B111" s="1039" t="s">
        <v>169</v>
      </c>
      <c r="C111" s="830"/>
      <c r="D111" s="830"/>
      <c r="E111" s="841"/>
      <c r="F111" s="831"/>
      <c r="G111" s="830"/>
      <c r="H111" s="844"/>
      <c r="I111" s="810"/>
      <c r="J111" s="830"/>
      <c r="K111" s="841"/>
      <c r="L111" s="831"/>
      <c r="M111" s="830"/>
      <c r="N111" s="844"/>
      <c r="O111" s="810"/>
      <c r="P111" s="830"/>
      <c r="Q111" s="841"/>
      <c r="R111" s="831"/>
      <c r="S111" s="830"/>
      <c r="T111" s="844"/>
      <c r="U111" s="810"/>
      <c r="V111" s="830"/>
      <c r="W111" s="841"/>
      <c r="X111" s="831"/>
      <c r="Y111" s="830"/>
      <c r="Z111" s="844"/>
      <c r="AA111" s="810"/>
      <c r="AB111" s="830"/>
      <c r="AC111" s="841"/>
      <c r="AD111" s="831"/>
      <c r="AE111" s="830"/>
      <c r="AF111" s="841"/>
      <c r="AG111" s="831"/>
      <c r="AH111" s="830"/>
      <c r="AI111" s="841"/>
      <c r="AJ111" s="831"/>
      <c r="AK111" s="830"/>
      <c r="AL111" s="841"/>
      <c r="AM111" s="831"/>
      <c r="AN111" s="830"/>
      <c r="AO111" s="841"/>
      <c r="AP111" s="831"/>
      <c r="AQ111" s="830"/>
      <c r="AR111" s="841"/>
      <c r="AS111" s="831"/>
      <c r="AT111" s="830"/>
      <c r="AU111" s="841"/>
      <c r="AV111" s="831"/>
      <c r="AW111" s="830"/>
      <c r="AX111" s="841"/>
      <c r="AY111" s="831"/>
      <c r="AZ111" s="830"/>
      <c r="BA111" s="841"/>
      <c r="BB111" s="831"/>
      <c r="BC111" s="830"/>
      <c r="BD111" s="841"/>
      <c r="BE111" s="831"/>
      <c r="BF111" s="830"/>
      <c r="BG111" s="841"/>
      <c r="BH111" s="831"/>
      <c r="BI111" s="830"/>
      <c r="BJ111" s="841"/>
      <c r="BK111" s="831"/>
      <c r="BL111" s="830"/>
      <c r="BM111" s="841"/>
      <c r="BN111" s="831"/>
      <c r="BO111" s="830"/>
      <c r="BP111" s="841"/>
      <c r="BQ111" s="831"/>
      <c r="BR111" s="830"/>
      <c r="BS111" s="841"/>
      <c r="BT111" s="831"/>
      <c r="BU111" s="830"/>
      <c r="BV111" s="841"/>
      <c r="BW111" s="831"/>
      <c r="BX111" s="830"/>
      <c r="BY111" s="841"/>
      <c r="BZ111" s="831"/>
      <c r="CA111" s="830"/>
      <c r="CB111" s="841"/>
      <c r="CC111" s="831"/>
      <c r="CD111" s="830"/>
      <c r="CE111" s="841"/>
      <c r="CF111" s="831"/>
      <c r="CG111" s="830"/>
      <c r="CH111" s="841"/>
      <c r="CI111" s="831"/>
      <c r="CJ111" s="830"/>
      <c r="CK111" s="841"/>
      <c r="CL111" s="831"/>
      <c r="CM111" s="830"/>
      <c r="CN111" s="841"/>
      <c r="CO111" s="1028">
        <f t="shared" si="2"/>
        <v>0</v>
      </c>
      <c r="CP111" s="1029">
        <f>CP112/3</f>
        <v>0</v>
      </c>
      <c r="CQ111" s="1024"/>
      <c r="CR111" s="1571"/>
      <c r="CS111" s="1572"/>
    </row>
    <row r="112" spans="1:97" ht="15.75" thickBot="1" x14ac:dyDescent="0.3">
      <c r="A112" s="1041"/>
      <c r="B112" s="1042" t="s">
        <v>170</v>
      </c>
      <c r="C112" s="1048">
        <f>SUM(C109:C111)</f>
        <v>0</v>
      </c>
      <c r="D112" s="1048">
        <f>SUM(D109:D111)</f>
        <v>0</v>
      </c>
      <c r="E112" s="1049" t="str">
        <f>IF(E109+E110+E111=0,"",E109+E110+E111)</f>
        <v/>
      </c>
      <c r="F112" s="1050">
        <f>SUM(F109:F111)</f>
        <v>0</v>
      </c>
      <c r="G112" s="1048">
        <f>SUM(G109:G111)</f>
        <v>0</v>
      </c>
      <c r="H112" s="1051" t="str">
        <f>IF(H109+H110+H111=0,"",H109+H110+H111)</f>
        <v/>
      </c>
      <c r="I112" s="1052">
        <f>SUM(I109:I111)</f>
        <v>0</v>
      </c>
      <c r="J112" s="1048">
        <f>SUM(J109:J111)</f>
        <v>0</v>
      </c>
      <c r="K112" s="1049" t="str">
        <f>IF(K109+K110+K111=0,"",K109+K110+K111)</f>
        <v/>
      </c>
      <c r="L112" s="1050">
        <f>SUM(L109:L111)</f>
        <v>0</v>
      </c>
      <c r="M112" s="1048">
        <f>SUM(M109:M111)</f>
        <v>0</v>
      </c>
      <c r="N112" s="1051" t="str">
        <f>IF(N109+N110+N111=0,"",N109+N110+N111)</f>
        <v/>
      </c>
      <c r="O112" s="1052">
        <f>SUM(O109:O111)</f>
        <v>0</v>
      </c>
      <c r="P112" s="1048">
        <f>SUM(P109:P111)</f>
        <v>0</v>
      </c>
      <c r="Q112" s="1049" t="str">
        <f>IF(Q109+Q110+Q111=0,"",Q109+Q110+Q111)</f>
        <v/>
      </c>
      <c r="R112" s="1050">
        <f>SUM(R109:R111)</f>
        <v>0</v>
      </c>
      <c r="S112" s="1048">
        <f>SUM(S109:S111)</f>
        <v>0</v>
      </c>
      <c r="T112" s="1051" t="str">
        <f>IF(T109+T110+T111=0,"",T109+T110+T111)</f>
        <v/>
      </c>
      <c r="U112" s="1052">
        <f>SUM(U109:U111)</f>
        <v>0</v>
      </c>
      <c r="V112" s="1048">
        <f>SUM(V109:V111)</f>
        <v>0</v>
      </c>
      <c r="W112" s="1049" t="str">
        <f>IF(W109+W110+W111=0,"",W109+W110+W111)</f>
        <v/>
      </c>
      <c r="X112" s="1050">
        <f>SUM(X109:X111)</f>
        <v>0</v>
      </c>
      <c r="Y112" s="1048">
        <f>SUM(Y109:Y111)</f>
        <v>0</v>
      </c>
      <c r="Z112" s="1051" t="str">
        <f>IF(Z109+Z110+Z111=0,"",Z109+Z110+Z111)</f>
        <v/>
      </c>
      <c r="AA112" s="1052">
        <f>SUM(AA109:AA111)</f>
        <v>0</v>
      </c>
      <c r="AB112" s="1048">
        <f>SUM(AB109:AB111)</f>
        <v>0</v>
      </c>
      <c r="AC112" s="1049" t="str">
        <f>IF(AC109+AC110+AC111=0,"",AC109+AC110+AC111)</f>
        <v/>
      </c>
      <c r="AD112" s="1050">
        <f>SUM(AD109:AD111)</f>
        <v>0</v>
      </c>
      <c r="AE112" s="1048">
        <f>SUM(AE109:AE111)</f>
        <v>0</v>
      </c>
      <c r="AF112" s="1049" t="str">
        <f>IF(AF109+AF110+AF111=0,"",AF109+AF110+AF111)</f>
        <v/>
      </c>
      <c r="AG112" s="1050">
        <f>SUM(AG109:AG111)</f>
        <v>0</v>
      </c>
      <c r="AH112" s="1048">
        <f>SUM(AH109:AH111)</f>
        <v>0</v>
      </c>
      <c r="AI112" s="1049" t="str">
        <f>IF(AI109+AI110+AI111=0,"",AI109+AI110+AI111)</f>
        <v/>
      </c>
      <c r="AJ112" s="1050">
        <f>SUM(AJ109:AJ111)</f>
        <v>0</v>
      </c>
      <c r="AK112" s="1048">
        <f>SUM(AK109:AK111)</f>
        <v>0</v>
      </c>
      <c r="AL112" s="1049" t="str">
        <f>IF(AL109+AL110+AL111=0,"",AL109+AL110+AL111)</f>
        <v/>
      </c>
      <c r="AM112" s="1050">
        <f>SUM(AM109:AM111)</f>
        <v>0</v>
      </c>
      <c r="AN112" s="1048">
        <f>SUM(AN109:AN111)</f>
        <v>0</v>
      </c>
      <c r="AO112" s="1049" t="str">
        <f>IF(AO109+AO110+AO111=0,"",AO109+AO110+AO111)</f>
        <v/>
      </c>
      <c r="AP112" s="1050">
        <f>SUM(AP109:AP111)</f>
        <v>0</v>
      </c>
      <c r="AQ112" s="1048">
        <f>SUM(AQ109:AQ111)</f>
        <v>0</v>
      </c>
      <c r="AR112" s="1049" t="str">
        <f>IF(AR109+AR110+AR111=0,"",AR109+AR110+AR111)</f>
        <v/>
      </c>
      <c r="AS112" s="1050">
        <f>SUM(AS109:AS111)</f>
        <v>0</v>
      </c>
      <c r="AT112" s="1048">
        <f>SUM(AT109:AT111)</f>
        <v>0</v>
      </c>
      <c r="AU112" s="1049" t="str">
        <f>IF(AU109+AU110+AU111=0,"",AU109+AU110+AU111)</f>
        <v/>
      </c>
      <c r="AV112" s="1050">
        <f>SUM(AV109:AV111)</f>
        <v>0</v>
      </c>
      <c r="AW112" s="1048">
        <f>SUM(AW109:AW111)</f>
        <v>0</v>
      </c>
      <c r="AX112" s="1049" t="str">
        <f>IF(AX109+AX110+AX111=0,"",AX109+AX110+AX111)</f>
        <v/>
      </c>
      <c r="AY112" s="1050">
        <f>SUM(AY109:AY111)</f>
        <v>0</v>
      </c>
      <c r="AZ112" s="1048">
        <f>SUM(AZ109:AZ111)</f>
        <v>0</v>
      </c>
      <c r="BA112" s="1049" t="str">
        <f>IF(BA109+BA110+BA111=0,"",BA109+BA110+BA111)</f>
        <v/>
      </c>
      <c r="BB112" s="1050">
        <f>SUM(BB109:BB111)</f>
        <v>0</v>
      </c>
      <c r="BC112" s="1048">
        <f>SUM(BC109:BC111)</f>
        <v>0</v>
      </c>
      <c r="BD112" s="1049" t="str">
        <f>IF(BD109+BD110+BD111=0,"",BD109+BD110+BD111)</f>
        <v/>
      </c>
      <c r="BE112" s="1050">
        <f>SUM(BE109:BE111)</f>
        <v>0</v>
      </c>
      <c r="BF112" s="1048">
        <f>SUM(BF109:BF111)</f>
        <v>0</v>
      </c>
      <c r="BG112" s="1049" t="str">
        <f>IF(BG109+BG110+BG111=0,"",BG109+BG110+BG111)</f>
        <v/>
      </c>
      <c r="BH112" s="1050">
        <f>SUM(BH109:BH111)</f>
        <v>0</v>
      </c>
      <c r="BI112" s="1048">
        <f>SUM(BI109:BI111)</f>
        <v>0</v>
      </c>
      <c r="BJ112" s="1049" t="str">
        <f>IF(BJ109+BJ110+BJ111=0,"",BJ109+BJ110+BJ111)</f>
        <v/>
      </c>
      <c r="BK112" s="1050">
        <f>SUM(BK109:BK111)</f>
        <v>0</v>
      </c>
      <c r="BL112" s="1048">
        <f>SUM(BL109:BL111)</f>
        <v>0</v>
      </c>
      <c r="BM112" s="1049" t="str">
        <f>IF(BM109+BM110+BM111=0,"",BM109+BM110+BM111)</f>
        <v/>
      </c>
      <c r="BN112" s="1050">
        <f>SUM(BN109:BN111)</f>
        <v>0</v>
      </c>
      <c r="BO112" s="1048">
        <f>SUM(BO109:BO111)</f>
        <v>0</v>
      </c>
      <c r="BP112" s="1049" t="str">
        <f>IF(BP109+BP110+BP111=0,"",BP109+BP110+BP111)</f>
        <v/>
      </c>
      <c r="BQ112" s="1050">
        <f>SUM(BQ109:BQ111)</f>
        <v>0</v>
      </c>
      <c r="BR112" s="1048">
        <f>SUM(BR109:BR111)</f>
        <v>0</v>
      </c>
      <c r="BS112" s="1049" t="str">
        <f>IF(BS109+BS110+BS111=0,"",BS109+BS110+BS111)</f>
        <v/>
      </c>
      <c r="BT112" s="1050">
        <f>SUM(BT109:BT111)</f>
        <v>0</v>
      </c>
      <c r="BU112" s="1048">
        <f>SUM(BU109:BU111)</f>
        <v>0</v>
      </c>
      <c r="BV112" s="1049" t="str">
        <f>IF(BV109+BV110+BV111=0,"",BV109+BV110+BV111)</f>
        <v/>
      </c>
      <c r="BW112" s="1050">
        <f>SUM(BW109:BW111)</f>
        <v>0</v>
      </c>
      <c r="BX112" s="1048">
        <f>SUM(BX109:BX111)</f>
        <v>0</v>
      </c>
      <c r="BY112" s="1049" t="str">
        <f>IF(BY109+BY110+BY111=0,"",BY109+BY110+BY111)</f>
        <v/>
      </c>
      <c r="BZ112" s="1050">
        <f>SUM(BZ109:BZ111)</f>
        <v>0</v>
      </c>
      <c r="CA112" s="1048">
        <f>SUM(CA109:CA111)</f>
        <v>0</v>
      </c>
      <c r="CB112" s="1049" t="str">
        <f>IF(CB109+CB110+CB111=0,"",CB109+CB110+CB111)</f>
        <v/>
      </c>
      <c r="CC112" s="1050">
        <f>SUM(CC109:CC111)</f>
        <v>0</v>
      </c>
      <c r="CD112" s="1048">
        <f>SUM(CD109:CD111)</f>
        <v>0</v>
      </c>
      <c r="CE112" s="1049" t="str">
        <f>IF(CE109+CE110+CE111=0,"",CE109+CE110+CE111)</f>
        <v/>
      </c>
      <c r="CF112" s="1050">
        <f>SUM(CF109:CF111)</f>
        <v>0</v>
      </c>
      <c r="CG112" s="1048">
        <f>SUM(CG109:CG111)</f>
        <v>0</v>
      </c>
      <c r="CH112" s="1049" t="str">
        <f>IF(CH109+CH110+CH111=0,"",CH109+CH110+CH111)</f>
        <v/>
      </c>
      <c r="CI112" s="1050">
        <f>SUM(CI109:CI111)</f>
        <v>0</v>
      </c>
      <c r="CJ112" s="1048">
        <f>SUM(CJ109:CJ111)</f>
        <v>0</v>
      </c>
      <c r="CK112" s="1049" t="str">
        <f>IF(CK109+CK110+CK111=0,"",CK109+CK110+CK111)</f>
        <v/>
      </c>
      <c r="CL112" s="1050">
        <f>SUM(CL109:CL111)</f>
        <v>0</v>
      </c>
      <c r="CM112" s="1048">
        <f>SUM(CM109:CM111)</f>
        <v>0</v>
      </c>
      <c r="CN112" s="1049" t="str">
        <f>IF(CN109+CN110+CN111=0,"",CN109+CN110+CN111)</f>
        <v/>
      </c>
      <c r="CO112" s="1030">
        <f t="shared" si="2"/>
        <v>0</v>
      </c>
      <c r="CP112" s="1031">
        <f>MIN($DP$13:$DP$42)</f>
        <v>0</v>
      </c>
      <c r="CQ112" s="1053">
        <f>SUM(CQ109:CQ111)</f>
        <v>0</v>
      </c>
      <c r="CR112" s="1573"/>
      <c r="CS112" s="1574"/>
    </row>
    <row r="113" spans="1:97" x14ac:dyDescent="0.25">
      <c r="A113" s="1045">
        <f>A109+1</f>
        <v>43491</v>
      </c>
      <c r="B113" s="1044" t="s">
        <v>167</v>
      </c>
      <c r="C113" s="827"/>
      <c r="D113" s="827"/>
      <c r="E113" s="839"/>
      <c r="F113" s="828"/>
      <c r="G113" s="827"/>
      <c r="H113" s="842"/>
      <c r="I113" s="829"/>
      <c r="J113" s="827"/>
      <c r="K113" s="839"/>
      <c r="L113" s="828"/>
      <c r="M113" s="827"/>
      <c r="N113" s="842"/>
      <c r="O113" s="829"/>
      <c r="P113" s="827"/>
      <c r="Q113" s="839"/>
      <c r="R113" s="828"/>
      <c r="S113" s="827"/>
      <c r="T113" s="842"/>
      <c r="U113" s="829"/>
      <c r="V113" s="827"/>
      <c r="W113" s="839"/>
      <c r="X113" s="828"/>
      <c r="Y113" s="827"/>
      <c r="Z113" s="842"/>
      <c r="AA113" s="829"/>
      <c r="AB113" s="827"/>
      <c r="AC113" s="839"/>
      <c r="AD113" s="828"/>
      <c r="AE113" s="827"/>
      <c r="AF113" s="839"/>
      <c r="AG113" s="828"/>
      <c r="AH113" s="827"/>
      <c r="AI113" s="839"/>
      <c r="AJ113" s="828"/>
      <c r="AK113" s="827"/>
      <c r="AL113" s="839"/>
      <c r="AM113" s="828"/>
      <c r="AN113" s="827"/>
      <c r="AO113" s="839"/>
      <c r="AP113" s="828"/>
      <c r="AQ113" s="827"/>
      <c r="AR113" s="839"/>
      <c r="AS113" s="828"/>
      <c r="AT113" s="827"/>
      <c r="AU113" s="839"/>
      <c r="AV113" s="828"/>
      <c r="AW113" s="827"/>
      <c r="AX113" s="839"/>
      <c r="AY113" s="828"/>
      <c r="AZ113" s="827"/>
      <c r="BA113" s="839"/>
      <c r="BB113" s="828"/>
      <c r="BC113" s="827"/>
      <c r="BD113" s="839"/>
      <c r="BE113" s="828"/>
      <c r="BF113" s="827"/>
      <c r="BG113" s="839"/>
      <c r="BH113" s="828"/>
      <c r="BI113" s="827"/>
      <c r="BJ113" s="839"/>
      <c r="BK113" s="828"/>
      <c r="BL113" s="827"/>
      <c r="BM113" s="839"/>
      <c r="BN113" s="828"/>
      <c r="BO113" s="827"/>
      <c r="BP113" s="839"/>
      <c r="BQ113" s="828"/>
      <c r="BR113" s="827"/>
      <c r="BS113" s="839"/>
      <c r="BT113" s="828"/>
      <c r="BU113" s="827"/>
      <c r="BV113" s="839"/>
      <c r="BW113" s="828"/>
      <c r="BX113" s="827"/>
      <c r="BY113" s="839"/>
      <c r="BZ113" s="828"/>
      <c r="CA113" s="827"/>
      <c r="CB113" s="839"/>
      <c r="CC113" s="828"/>
      <c r="CD113" s="827"/>
      <c r="CE113" s="839"/>
      <c r="CF113" s="828"/>
      <c r="CG113" s="827"/>
      <c r="CH113" s="839"/>
      <c r="CI113" s="828"/>
      <c r="CJ113" s="827"/>
      <c r="CK113" s="839"/>
      <c r="CL113" s="828"/>
      <c r="CM113" s="827"/>
      <c r="CN113" s="839"/>
      <c r="CO113" s="1032">
        <f t="shared" si="2"/>
        <v>0</v>
      </c>
      <c r="CP113" s="1027">
        <f>CP116/3</f>
        <v>0</v>
      </c>
      <c r="CQ113" s="1022"/>
      <c r="CR113" s="1569"/>
      <c r="CS113" s="1570"/>
    </row>
    <row r="114" spans="1:97" x14ac:dyDescent="0.25">
      <c r="A114" s="1045"/>
      <c r="B114" s="1039" t="s">
        <v>168</v>
      </c>
      <c r="C114" s="830"/>
      <c r="D114" s="830"/>
      <c r="E114" s="840"/>
      <c r="F114" s="831"/>
      <c r="G114" s="830"/>
      <c r="H114" s="843"/>
      <c r="I114" s="810"/>
      <c r="J114" s="830"/>
      <c r="K114" s="840"/>
      <c r="L114" s="831"/>
      <c r="M114" s="830"/>
      <c r="N114" s="843"/>
      <c r="O114" s="810"/>
      <c r="P114" s="830"/>
      <c r="Q114" s="840"/>
      <c r="R114" s="831"/>
      <c r="S114" s="830"/>
      <c r="T114" s="843"/>
      <c r="U114" s="810"/>
      <c r="V114" s="830"/>
      <c r="W114" s="840"/>
      <c r="X114" s="831"/>
      <c r="Y114" s="830"/>
      <c r="Z114" s="843"/>
      <c r="AA114" s="810"/>
      <c r="AB114" s="830"/>
      <c r="AC114" s="840"/>
      <c r="AD114" s="831"/>
      <c r="AE114" s="830"/>
      <c r="AF114" s="840"/>
      <c r="AG114" s="831"/>
      <c r="AH114" s="830"/>
      <c r="AI114" s="840"/>
      <c r="AJ114" s="831"/>
      <c r="AK114" s="830"/>
      <c r="AL114" s="840"/>
      <c r="AM114" s="831"/>
      <c r="AN114" s="830"/>
      <c r="AO114" s="840"/>
      <c r="AP114" s="831"/>
      <c r="AQ114" s="830"/>
      <c r="AR114" s="840"/>
      <c r="AS114" s="831"/>
      <c r="AT114" s="830"/>
      <c r="AU114" s="840"/>
      <c r="AV114" s="831"/>
      <c r="AW114" s="830"/>
      <c r="AX114" s="840"/>
      <c r="AY114" s="831"/>
      <c r="AZ114" s="830"/>
      <c r="BA114" s="840"/>
      <c r="BB114" s="831"/>
      <c r="BC114" s="830"/>
      <c r="BD114" s="840"/>
      <c r="BE114" s="831"/>
      <c r="BF114" s="830"/>
      <c r="BG114" s="840"/>
      <c r="BH114" s="831"/>
      <c r="BI114" s="830"/>
      <c r="BJ114" s="840"/>
      <c r="BK114" s="831"/>
      <c r="BL114" s="830"/>
      <c r="BM114" s="840"/>
      <c r="BN114" s="831"/>
      <c r="BO114" s="830"/>
      <c r="BP114" s="840"/>
      <c r="BQ114" s="831"/>
      <c r="BR114" s="830"/>
      <c r="BS114" s="840"/>
      <c r="BT114" s="831"/>
      <c r="BU114" s="830"/>
      <c r="BV114" s="840"/>
      <c r="BW114" s="831"/>
      <c r="BX114" s="830"/>
      <c r="BY114" s="840"/>
      <c r="BZ114" s="831"/>
      <c r="CA114" s="830"/>
      <c r="CB114" s="840"/>
      <c r="CC114" s="831"/>
      <c r="CD114" s="830"/>
      <c r="CE114" s="840"/>
      <c r="CF114" s="831"/>
      <c r="CG114" s="830"/>
      <c r="CH114" s="840"/>
      <c r="CI114" s="831"/>
      <c r="CJ114" s="830"/>
      <c r="CK114" s="840"/>
      <c r="CL114" s="831"/>
      <c r="CM114" s="830"/>
      <c r="CN114" s="840"/>
      <c r="CO114" s="1028">
        <f t="shared" si="2"/>
        <v>0</v>
      </c>
      <c r="CP114" s="1029">
        <f>CP116/3</f>
        <v>0</v>
      </c>
      <c r="CQ114" s="1023"/>
      <c r="CR114" s="1571"/>
      <c r="CS114" s="1572"/>
    </row>
    <row r="115" spans="1:97" x14ac:dyDescent="0.25">
      <c r="A115" s="1045"/>
      <c r="B115" s="1039" t="s">
        <v>169</v>
      </c>
      <c r="C115" s="830"/>
      <c r="D115" s="830"/>
      <c r="E115" s="841"/>
      <c r="F115" s="831"/>
      <c r="G115" s="830"/>
      <c r="H115" s="844"/>
      <c r="I115" s="810"/>
      <c r="J115" s="830"/>
      <c r="K115" s="841"/>
      <c r="L115" s="831"/>
      <c r="M115" s="830"/>
      <c r="N115" s="844"/>
      <c r="O115" s="810"/>
      <c r="P115" s="830"/>
      <c r="Q115" s="841"/>
      <c r="R115" s="831"/>
      <c r="S115" s="830"/>
      <c r="T115" s="844"/>
      <c r="U115" s="810"/>
      <c r="V115" s="830"/>
      <c r="W115" s="841"/>
      <c r="X115" s="831"/>
      <c r="Y115" s="830"/>
      <c r="Z115" s="844"/>
      <c r="AA115" s="810"/>
      <c r="AB115" s="830"/>
      <c r="AC115" s="841"/>
      <c r="AD115" s="831"/>
      <c r="AE115" s="830"/>
      <c r="AF115" s="841"/>
      <c r="AG115" s="831"/>
      <c r="AH115" s="830"/>
      <c r="AI115" s="841"/>
      <c r="AJ115" s="831"/>
      <c r="AK115" s="830"/>
      <c r="AL115" s="841"/>
      <c r="AM115" s="831"/>
      <c r="AN115" s="830"/>
      <c r="AO115" s="841"/>
      <c r="AP115" s="831"/>
      <c r="AQ115" s="830"/>
      <c r="AR115" s="841"/>
      <c r="AS115" s="831"/>
      <c r="AT115" s="830"/>
      <c r="AU115" s="841"/>
      <c r="AV115" s="831"/>
      <c r="AW115" s="830"/>
      <c r="AX115" s="841"/>
      <c r="AY115" s="831"/>
      <c r="AZ115" s="830"/>
      <c r="BA115" s="841"/>
      <c r="BB115" s="831"/>
      <c r="BC115" s="830"/>
      <c r="BD115" s="841"/>
      <c r="BE115" s="831"/>
      <c r="BF115" s="830"/>
      <c r="BG115" s="841"/>
      <c r="BH115" s="831"/>
      <c r="BI115" s="830"/>
      <c r="BJ115" s="841"/>
      <c r="BK115" s="831"/>
      <c r="BL115" s="830"/>
      <c r="BM115" s="841"/>
      <c r="BN115" s="831"/>
      <c r="BO115" s="830"/>
      <c r="BP115" s="841"/>
      <c r="BQ115" s="831"/>
      <c r="BR115" s="830"/>
      <c r="BS115" s="841"/>
      <c r="BT115" s="831"/>
      <c r="BU115" s="830"/>
      <c r="BV115" s="841"/>
      <c r="BW115" s="831"/>
      <c r="BX115" s="830"/>
      <c r="BY115" s="841"/>
      <c r="BZ115" s="831"/>
      <c r="CA115" s="830"/>
      <c r="CB115" s="841"/>
      <c r="CC115" s="831"/>
      <c r="CD115" s="830"/>
      <c r="CE115" s="841"/>
      <c r="CF115" s="831"/>
      <c r="CG115" s="830"/>
      <c r="CH115" s="841"/>
      <c r="CI115" s="831"/>
      <c r="CJ115" s="830"/>
      <c r="CK115" s="841"/>
      <c r="CL115" s="831"/>
      <c r="CM115" s="830"/>
      <c r="CN115" s="841"/>
      <c r="CO115" s="1028">
        <f t="shared" si="2"/>
        <v>0</v>
      </c>
      <c r="CP115" s="1029">
        <f>CP116/3</f>
        <v>0</v>
      </c>
      <c r="CQ115" s="1024"/>
      <c r="CR115" s="1571"/>
      <c r="CS115" s="1572"/>
    </row>
    <row r="116" spans="1:97" ht="15.75" thickBot="1" x14ac:dyDescent="0.3">
      <c r="A116" s="1046"/>
      <c r="B116" s="1042" t="s">
        <v>170</v>
      </c>
      <c r="C116" s="1048">
        <f>SUM(C113:C115)</f>
        <v>0</v>
      </c>
      <c r="D116" s="1048">
        <f>SUM(D113:D115)</f>
        <v>0</v>
      </c>
      <c r="E116" s="1049" t="str">
        <f>IF(E113+E114+E115=0,"",E113+E114+E115)</f>
        <v/>
      </c>
      <c r="F116" s="1050">
        <f>SUM(F113:F115)</f>
        <v>0</v>
      </c>
      <c r="G116" s="1048">
        <f>SUM(G113:G115)</f>
        <v>0</v>
      </c>
      <c r="H116" s="1051" t="str">
        <f>IF(H113+H114+H115=0,"",H113+H114+H115)</f>
        <v/>
      </c>
      <c r="I116" s="1052">
        <f>SUM(I113:I115)</f>
        <v>0</v>
      </c>
      <c r="J116" s="1048">
        <f>SUM(J113:J115)</f>
        <v>0</v>
      </c>
      <c r="K116" s="1049" t="str">
        <f>IF(K113+K114+K115=0,"",K113+K114+K115)</f>
        <v/>
      </c>
      <c r="L116" s="1050">
        <f>SUM(L113:L115)</f>
        <v>0</v>
      </c>
      <c r="M116" s="1048">
        <f>SUM(M113:M115)</f>
        <v>0</v>
      </c>
      <c r="N116" s="1051" t="str">
        <f>IF(N113+N114+N115=0,"",N113+N114+N115)</f>
        <v/>
      </c>
      <c r="O116" s="1052">
        <f>SUM(O113:O115)</f>
        <v>0</v>
      </c>
      <c r="P116" s="1048">
        <f>SUM(P113:P115)</f>
        <v>0</v>
      </c>
      <c r="Q116" s="1049" t="str">
        <f>IF(Q113+Q114+Q115=0,"",Q113+Q114+Q115)</f>
        <v/>
      </c>
      <c r="R116" s="1050">
        <f>SUM(R113:R115)</f>
        <v>0</v>
      </c>
      <c r="S116" s="1048">
        <f>SUM(S113:S115)</f>
        <v>0</v>
      </c>
      <c r="T116" s="1051" t="str">
        <f>IF(T113+T114+T115=0,"",T113+T114+T115)</f>
        <v/>
      </c>
      <c r="U116" s="1052">
        <f>SUM(U113:U115)</f>
        <v>0</v>
      </c>
      <c r="V116" s="1048">
        <f>SUM(V113:V115)</f>
        <v>0</v>
      </c>
      <c r="W116" s="1049" t="str">
        <f>IF(W113+W114+W115=0,"",W113+W114+W115)</f>
        <v/>
      </c>
      <c r="X116" s="1050">
        <f>SUM(X113:X115)</f>
        <v>0</v>
      </c>
      <c r="Y116" s="1048">
        <f>SUM(Y113:Y115)</f>
        <v>0</v>
      </c>
      <c r="Z116" s="1051" t="str">
        <f>IF(Z113+Z114+Z115=0,"",Z113+Z114+Z115)</f>
        <v/>
      </c>
      <c r="AA116" s="1052">
        <f>SUM(AA113:AA115)</f>
        <v>0</v>
      </c>
      <c r="AB116" s="1048">
        <f>SUM(AB113:AB115)</f>
        <v>0</v>
      </c>
      <c r="AC116" s="1049" t="str">
        <f>IF(AC113+AC114+AC115=0,"",AC113+AC114+AC115)</f>
        <v/>
      </c>
      <c r="AD116" s="1050">
        <f>SUM(AD113:AD115)</f>
        <v>0</v>
      </c>
      <c r="AE116" s="1048">
        <f>SUM(AE113:AE115)</f>
        <v>0</v>
      </c>
      <c r="AF116" s="1049" t="str">
        <f>IF(AF113+AF114+AF115=0,"",AF113+AF114+AF115)</f>
        <v/>
      </c>
      <c r="AG116" s="1050">
        <f>SUM(AG113:AG115)</f>
        <v>0</v>
      </c>
      <c r="AH116" s="1048">
        <f>SUM(AH113:AH115)</f>
        <v>0</v>
      </c>
      <c r="AI116" s="1049" t="str">
        <f>IF(AI113+AI114+AI115=0,"",AI113+AI114+AI115)</f>
        <v/>
      </c>
      <c r="AJ116" s="1050">
        <f>SUM(AJ113:AJ115)</f>
        <v>0</v>
      </c>
      <c r="AK116" s="1048">
        <f>SUM(AK113:AK115)</f>
        <v>0</v>
      </c>
      <c r="AL116" s="1049" t="str">
        <f>IF(AL113+AL114+AL115=0,"",AL113+AL114+AL115)</f>
        <v/>
      </c>
      <c r="AM116" s="1050">
        <f>SUM(AM113:AM115)</f>
        <v>0</v>
      </c>
      <c r="AN116" s="1048">
        <f>SUM(AN113:AN115)</f>
        <v>0</v>
      </c>
      <c r="AO116" s="1049" t="str">
        <f>IF(AO113+AO114+AO115=0,"",AO113+AO114+AO115)</f>
        <v/>
      </c>
      <c r="AP116" s="1050">
        <f>SUM(AP113:AP115)</f>
        <v>0</v>
      </c>
      <c r="AQ116" s="1048">
        <f>SUM(AQ113:AQ115)</f>
        <v>0</v>
      </c>
      <c r="AR116" s="1049" t="str">
        <f>IF(AR113+AR114+AR115=0,"",AR113+AR114+AR115)</f>
        <v/>
      </c>
      <c r="AS116" s="1050">
        <f>SUM(AS113:AS115)</f>
        <v>0</v>
      </c>
      <c r="AT116" s="1048">
        <f>SUM(AT113:AT115)</f>
        <v>0</v>
      </c>
      <c r="AU116" s="1049" t="str">
        <f>IF(AU113+AU114+AU115=0,"",AU113+AU114+AU115)</f>
        <v/>
      </c>
      <c r="AV116" s="1050">
        <f>SUM(AV113:AV115)</f>
        <v>0</v>
      </c>
      <c r="AW116" s="1048">
        <f>SUM(AW113:AW115)</f>
        <v>0</v>
      </c>
      <c r="AX116" s="1049" t="str">
        <f>IF(AX113+AX114+AX115=0,"",AX113+AX114+AX115)</f>
        <v/>
      </c>
      <c r="AY116" s="1050">
        <f>SUM(AY113:AY115)</f>
        <v>0</v>
      </c>
      <c r="AZ116" s="1048">
        <f>SUM(AZ113:AZ115)</f>
        <v>0</v>
      </c>
      <c r="BA116" s="1049" t="str">
        <f>IF(BA113+BA114+BA115=0,"",BA113+BA114+BA115)</f>
        <v/>
      </c>
      <c r="BB116" s="1050">
        <f>SUM(BB113:BB115)</f>
        <v>0</v>
      </c>
      <c r="BC116" s="1048">
        <f>SUM(BC113:BC115)</f>
        <v>0</v>
      </c>
      <c r="BD116" s="1049" t="str">
        <f>IF(BD113+BD114+BD115=0,"",BD113+BD114+BD115)</f>
        <v/>
      </c>
      <c r="BE116" s="1050">
        <f>SUM(BE113:BE115)</f>
        <v>0</v>
      </c>
      <c r="BF116" s="1048">
        <f>SUM(BF113:BF115)</f>
        <v>0</v>
      </c>
      <c r="BG116" s="1049" t="str">
        <f>IF(BG113+BG114+BG115=0,"",BG113+BG114+BG115)</f>
        <v/>
      </c>
      <c r="BH116" s="1050">
        <f>SUM(BH113:BH115)</f>
        <v>0</v>
      </c>
      <c r="BI116" s="1048">
        <f>SUM(BI113:BI115)</f>
        <v>0</v>
      </c>
      <c r="BJ116" s="1049" t="str">
        <f>IF(BJ113+BJ114+BJ115=0,"",BJ113+BJ114+BJ115)</f>
        <v/>
      </c>
      <c r="BK116" s="1050">
        <f>SUM(BK113:BK115)</f>
        <v>0</v>
      </c>
      <c r="BL116" s="1048">
        <f>SUM(BL113:BL115)</f>
        <v>0</v>
      </c>
      <c r="BM116" s="1049" t="str">
        <f>IF(BM113+BM114+BM115=0,"",BM113+BM114+BM115)</f>
        <v/>
      </c>
      <c r="BN116" s="1050">
        <f>SUM(BN113:BN115)</f>
        <v>0</v>
      </c>
      <c r="BO116" s="1048">
        <f>SUM(BO113:BO115)</f>
        <v>0</v>
      </c>
      <c r="BP116" s="1049" t="str">
        <f>IF(BP113+BP114+BP115=0,"",BP113+BP114+BP115)</f>
        <v/>
      </c>
      <c r="BQ116" s="1050">
        <f>SUM(BQ113:BQ115)</f>
        <v>0</v>
      </c>
      <c r="BR116" s="1048">
        <f>SUM(BR113:BR115)</f>
        <v>0</v>
      </c>
      <c r="BS116" s="1049" t="str">
        <f>IF(BS113+BS114+BS115=0,"",BS113+BS114+BS115)</f>
        <v/>
      </c>
      <c r="BT116" s="1050">
        <f>SUM(BT113:BT115)</f>
        <v>0</v>
      </c>
      <c r="BU116" s="1048">
        <f>SUM(BU113:BU115)</f>
        <v>0</v>
      </c>
      <c r="BV116" s="1049" t="str">
        <f>IF(BV113+BV114+BV115=0,"",BV113+BV114+BV115)</f>
        <v/>
      </c>
      <c r="BW116" s="1050">
        <f>SUM(BW113:BW115)</f>
        <v>0</v>
      </c>
      <c r="BX116" s="1048">
        <f>SUM(BX113:BX115)</f>
        <v>0</v>
      </c>
      <c r="BY116" s="1049" t="str">
        <f>IF(BY113+BY114+BY115=0,"",BY113+BY114+BY115)</f>
        <v/>
      </c>
      <c r="BZ116" s="1050">
        <f>SUM(BZ113:BZ115)</f>
        <v>0</v>
      </c>
      <c r="CA116" s="1048">
        <f>SUM(CA113:CA115)</f>
        <v>0</v>
      </c>
      <c r="CB116" s="1049" t="str">
        <f>IF(CB113+CB114+CB115=0,"",CB113+CB114+CB115)</f>
        <v/>
      </c>
      <c r="CC116" s="1050">
        <f>SUM(CC113:CC115)</f>
        <v>0</v>
      </c>
      <c r="CD116" s="1048">
        <f>SUM(CD113:CD115)</f>
        <v>0</v>
      </c>
      <c r="CE116" s="1049" t="str">
        <f>IF(CE113+CE114+CE115=0,"",CE113+CE114+CE115)</f>
        <v/>
      </c>
      <c r="CF116" s="1050">
        <f>SUM(CF113:CF115)</f>
        <v>0</v>
      </c>
      <c r="CG116" s="1048">
        <f>SUM(CG113:CG115)</f>
        <v>0</v>
      </c>
      <c r="CH116" s="1049" t="str">
        <f>IF(CH113+CH114+CH115=0,"",CH113+CH114+CH115)</f>
        <v/>
      </c>
      <c r="CI116" s="1050">
        <f>SUM(CI113:CI115)</f>
        <v>0</v>
      </c>
      <c r="CJ116" s="1048">
        <f>SUM(CJ113:CJ115)</f>
        <v>0</v>
      </c>
      <c r="CK116" s="1049" t="str">
        <f>IF(CK113+CK114+CK115=0,"",CK113+CK114+CK115)</f>
        <v/>
      </c>
      <c r="CL116" s="1050">
        <f>SUM(CL113:CL115)</f>
        <v>0</v>
      </c>
      <c r="CM116" s="1048">
        <f>SUM(CM113:CM115)</f>
        <v>0</v>
      </c>
      <c r="CN116" s="1049" t="str">
        <f>IF(CN113+CN114+CN115=0,"",CN113+CN114+CN115)</f>
        <v/>
      </c>
      <c r="CO116" s="1030">
        <f t="shared" si="2"/>
        <v>0</v>
      </c>
      <c r="CP116" s="1031">
        <f>MIN($DP$13:$DP$42)</f>
        <v>0</v>
      </c>
      <c r="CQ116" s="1053">
        <f>SUM(CQ113:CQ115)</f>
        <v>0</v>
      </c>
      <c r="CR116" s="1573"/>
      <c r="CS116" s="1574"/>
    </row>
    <row r="117" spans="1:97" x14ac:dyDescent="0.25">
      <c r="A117" s="1043">
        <f>A113+1</f>
        <v>43492</v>
      </c>
      <c r="B117" s="1044" t="s">
        <v>167</v>
      </c>
      <c r="C117" s="827"/>
      <c r="D117" s="827"/>
      <c r="E117" s="839"/>
      <c r="F117" s="828"/>
      <c r="G117" s="827"/>
      <c r="H117" s="842"/>
      <c r="I117" s="829"/>
      <c r="J117" s="827"/>
      <c r="K117" s="839"/>
      <c r="L117" s="828"/>
      <c r="M117" s="827"/>
      <c r="N117" s="842"/>
      <c r="O117" s="829"/>
      <c r="P117" s="827"/>
      <c r="Q117" s="839"/>
      <c r="R117" s="828"/>
      <c r="S117" s="827"/>
      <c r="T117" s="842"/>
      <c r="U117" s="829"/>
      <c r="V117" s="827"/>
      <c r="W117" s="839"/>
      <c r="X117" s="828"/>
      <c r="Y117" s="827"/>
      <c r="Z117" s="842"/>
      <c r="AA117" s="829"/>
      <c r="AB117" s="827"/>
      <c r="AC117" s="839"/>
      <c r="AD117" s="828"/>
      <c r="AE117" s="827"/>
      <c r="AF117" s="839"/>
      <c r="AG117" s="828"/>
      <c r="AH117" s="827"/>
      <c r="AI117" s="839"/>
      <c r="AJ117" s="828"/>
      <c r="AK117" s="827"/>
      <c r="AL117" s="839"/>
      <c r="AM117" s="828"/>
      <c r="AN117" s="827"/>
      <c r="AO117" s="839"/>
      <c r="AP117" s="828"/>
      <c r="AQ117" s="827"/>
      <c r="AR117" s="839"/>
      <c r="AS117" s="828"/>
      <c r="AT117" s="827"/>
      <c r="AU117" s="839"/>
      <c r="AV117" s="828"/>
      <c r="AW117" s="827"/>
      <c r="AX117" s="839"/>
      <c r="AY117" s="828"/>
      <c r="AZ117" s="827"/>
      <c r="BA117" s="839"/>
      <c r="BB117" s="828"/>
      <c r="BC117" s="827"/>
      <c r="BD117" s="839"/>
      <c r="BE117" s="828"/>
      <c r="BF117" s="827"/>
      <c r="BG117" s="839"/>
      <c r="BH117" s="828"/>
      <c r="BI117" s="827"/>
      <c r="BJ117" s="839"/>
      <c r="BK117" s="828"/>
      <c r="BL117" s="827"/>
      <c r="BM117" s="839"/>
      <c r="BN117" s="828"/>
      <c r="BO117" s="827"/>
      <c r="BP117" s="839"/>
      <c r="BQ117" s="828"/>
      <c r="BR117" s="827"/>
      <c r="BS117" s="839"/>
      <c r="BT117" s="828"/>
      <c r="BU117" s="827"/>
      <c r="BV117" s="839"/>
      <c r="BW117" s="828"/>
      <c r="BX117" s="827"/>
      <c r="BY117" s="839"/>
      <c r="BZ117" s="828"/>
      <c r="CA117" s="827"/>
      <c r="CB117" s="839"/>
      <c r="CC117" s="828"/>
      <c r="CD117" s="827"/>
      <c r="CE117" s="839"/>
      <c r="CF117" s="828"/>
      <c r="CG117" s="827"/>
      <c r="CH117" s="839"/>
      <c r="CI117" s="828"/>
      <c r="CJ117" s="827"/>
      <c r="CK117" s="839"/>
      <c r="CL117" s="828"/>
      <c r="CM117" s="827"/>
      <c r="CN117" s="839"/>
      <c r="CO117" s="1032">
        <f t="shared" si="2"/>
        <v>0</v>
      </c>
      <c r="CP117" s="1027">
        <f>CP120/3</f>
        <v>0</v>
      </c>
      <c r="CQ117" s="1022"/>
      <c r="CR117" s="1569"/>
      <c r="CS117" s="1570"/>
    </row>
    <row r="118" spans="1:97" x14ac:dyDescent="0.25">
      <c r="A118" s="1045"/>
      <c r="B118" s="1039" t="s">
        <v>168</v>
      </c>
      <c r="C118" s="830"/>
      <c r="D118" s="830"/>
      <c r="E118" s="840"/>
      <c r="F118" s="831"/>
      <c r="G118" s="830"/>
      <c r="H118" s="843"/>
      <c r="I118" s="810"/>
      <c r="J118" s="830"/>
      <c r="K118" s="840"/>
      <c r="L118" s="831"/>
      <c r="M118" s="830"/>
      <c r="N118" s="843"/>
      <c r="O118" s="810"/>
      <c r="P118" s="830"/>
      <c r="Q118" s="840"/>
      <c r="R118" s="831"/>
      <c r="S118" s="830"/>
      <c r="T118" s="843"/>
      <c r="U118" s="810"/>
      <c r="V118" s="830"/>
      <c r="W118" s="840"/>
      <c r="X118" s="831"/>
      <c r="Y118" s="830"/>
      <c r="Z118" s="843"/>
      <c r="AA118" s="810"/>
      <c r="AB118" s="830"/>
      <c r="AC118" s="840"/>
      <c r="AD118" s="831"/>
      <c r="AE118" s="830"/>
      <c r="AF118" s="840"/>
      <c r="AG118" s="831"/>
      <c r="AH118" s="830"/>
      <c r="AI118" s="840"/>
      <c r="AJ118" s="831"/>
      <c r="AK118" s="830"/>
      <c r="AL118" s="840"/>
      <c r="AM118" s="831"/>
      <c r="AN118" s="830"/>
      <c r="AO118" s="840"/>
      <c r="AP118" s="831"/>
      <c r="AQ118" s="830"/>
      <c r="AR118" s="840"/>
      <c r="AS118" s="831"/>
      <c r="AT118" s="830"/>
      <c r="AU118" s="840"/>
      <c r="AV118" s="831"/>
      <c r="AW118" s="830"/>
      <c r="AX118" s="840"/>
      <c r="AY118" s="831"/>
      <c r="AZ118" s="830"/>
      <c r="BA118" s="840"/>
      <c r="BB118" s="831"/>
      <c r="BC118" s="830"/>
      <c r="BD118" s="840"/>
      <c r="BE118" s="831"/>
      <c r="BF118" s="830"/>
      <c r="BG118" s="840"/>
      <c r="BH118" s="831"/>
      <c r="BI118" s="830"/>
      <c r="BJ118" s="840"/>
      <c r="BK118" s="831"/>
      <c r="BL118" s="830"/>
      <c r="BM118" s="840"/>
      <c r="BN118" s="831"/>
      <c r="BO118" s="830"/>
      <c r="BP118" s="840"/>
      <c r="BQ118" s="831"/>
      <c r="BR118" s="830"/>
      <c r="BS118" s="840"/>
      <c r="BT118" s="831"/>
      <c r="BU118" s="830"/>
      <c r="BV118" s="840"/>
      <c r="BW118" s="831"/>
      <c r="BX118" s="830"/>
      <c r="BY118" s="840"/>
      <c r="BZ118" s="831"/>
      <c r="CA118" s="830"/>
      <c r="CB118" s="840"/>
      <c r="CC118" s="831"/>
      <c r="CD118" s="830"/>
      <c r="CE118" s="840"/>
      <c r="CF118" s="831"/>
      <c r="CG118" s="830"/>
      <c r="CH118" s="840"/>
      <c r="CI118" s="831"/>
      <c r="CJ118" s="830"/>
      <c r="CK118" s="840"/>
      <c r="CL118" s="831"/>
      <c r="CM118" s="830"/>
      <c r="CN118" s="840"/>
      <c r="CO118" s="1028">
        <f t="shared" si="2"/>
        <v>0</v>
      </c>
      <c r="CP118" s="1029">
        <f>CP120/3</f>
        <v>0</v>
      </c>
      <c r="CQ118" s="1023"/>
      <c r="CR118" s="1571"/>
      <c r="CS118" s="1572"/>
    </row>
    <row r="119" spans="1:97" x14ac:dyDescent="0.25">
      <c r="A119" s="1045"/>
      <c r="B119" s="1039" t="s">
        <v>169</v>
      </c>
      <c r="C119" s="830"/>
      <c r="D119" s="830"/>
      <c r="E119" s="841"/>
      <c r="F119" s="831"/>
      <c r="G119" s="830"/>
      <c r="H119" s="844"/>
      <c r="I119" s="810"/>
      <c r="J119" s="830"/>
      <c r="K119" s="841"/>
      <c r="L119" s="831"/>
      <c r="M119" s="830"/>
      <c r="N119" s="844"/>
      <c r="O119" s="810"/>
      <c r="P119" s="830"/>
      <c r="Q119" s="841"/>
      <c r="R119" s="831"/>
      <c r="S119" s="830"/>
      <c r="T119" s="844"/>
      <c r="U119" s="810"/>
      <c r="V119" s="830"/>
      <c r="W119" s="841"/>
      <c r="X119" s="831"/>
      <c r="Y119" s="830"/>
      <c r="Z119" s="844"/>
      <c r="AA119" s="810"/>
      <c r="AB119" s="830"/>
      <c r="AC119" s="841"/>
      <c r="AD119" s="831"/>
      <c r="AE119" s="830"/>
      <c r="AF119" s="841"/>
      <c r="AG119" s="831"/>
      <c r="AH119" s="830"/>
      <c r="AI119" s="841"/>
      <c r="AJ119" s="831"/>
      <c r="AK119" s="830"/>
      <c r="AL119" s="841"/>
      <c r="AM119" s="831"/>
      <c r="AN119" s="830"/>
      <c r="AO119" s="841"/>
      <c r="AP119" s="831"/>
      <c r="AQ119" s="830"/>
      <c r="AR119" s="841"/>
      <c r="AS119" s="831"/>
      <c r="AT119" s="830"/>
      <c r="AU119" s="841"/>
      <c r="AV119" s="831"/>
      <c r="AW119" s="830"/>
      <c r="AX119" s="841"/>
      <c r="AY119" s="831"/>
      <c r="AZ119" s="830"/>
      <c r="BA119" s="841"/>
      <c r="BB119" s="831"/>
      <c r="BC119" s="830"/>
      <c r="BD119" s="841"/>
      <c r="BE119" s="831"/>
      <c r="BF119" s="830"/>
      <c r="BG119" s="841"/>
      <c r="BH119" s="831"/>
      <c r="BI119" s="830"/>
      <c r="BJ119" s="841"/>
      <c r="BK119" s="831"/>
      <c r="BL119" s="830"/>
      <c r="BM119" s="841"/>
      <c r="BN119" s="831"/>
      <c r="BO119" s="830"/>
      <c r="BP119" s="841"/>
      <c r="BQ119" s="831"/>
      <c r="BR119" s="830"/>
      <c r="BS119" s="841"/>
      <c r="BT119" s="831"/>
      <c r="BU119" s="830"/>
      <c r="BV119" s="841"/>
      <c r="BW119" s="831"/>
      <c r="BX119" s="830"/>
      <c r="BY119" s="841"/>
      <c r="BZ119" s="831"/>
      <c r="CA119" s="830"/>
      <c r="CB119" s="841"/>
      <c r="CC119" s="831"/>
      <c r="CD119" s="830"/>
      <c r="CE119" s="841"/>
      <c r="CF119" s="831"/>
      <c r="CG119" s="830"/>
      <c r="CH119" s="841"/>
      <c r="CI119" s="831"/>
      <c r="CJ119" s="830"/>
      <c r="CK119" s="841"/>
      <c r="CL119" s="831"/>
      <c r="CM119" s="830"/>
      <c r="CN119" s="841"/>
      <c r="CO119" s="1028">
        <f t="shared" si="2"/>
        <v>0</v>
      </c>
      <c r="CP119" s="1029">
        <f>CP120/3</f>
        <v>0</v>
      </c>
      <c r="CQ119" s="1024"/>
      <c r="CR119" s="1571"/>
      <c r="CS119" s="1572"/>
    </row>
    <row r="120" spans="1:97" ht="15.75" thickBot="1" x14ac:dyDescent="0.3">
      <c r="A120" s="1041"/>
      <c r="B120" s="1042" t="s">
        <v>170</v>
      </c>
      <c r="C120" s="1048">
        <f>SUM(C117:C119)</f>
        <v>0</v>
      </c>
      <c r="D120" s="1048">
        <f>SUM(D117:D119)</f>
        <v>0</v>
      </c>
      <c r="E120" s="1049" t="str">
        <f>IF(E117+E118+E119=0,"",E117+E118+E119)</f>
        <v/>
      </c>
      <c r="F120" s="1050">
        <f>SUM(F117:F119)</f>
        <v>0</v>
      </c>
      <c r="G120" s="1048">
        <f>SUM(G117:G119)</f>
        <v>0</v>
      </c>
      <c r="H120" s="1051" t="str">
        <f>IF(H117+H118+H119=0,"",H117+H118+H119)</f>
        <v/>
      </c>
      <c r="I120" s="1052">
        <f>SUM(I117:I119)</f>
        <v>0</v>
      </c>
      <c r="J120" s="1048">
        <f>SUM(J117:J119)</f>
        <v>0</v>
      </c>
      <c r="K120" s="1049" t="str">
        <f>IF(K117+K118+K119=0,"",K117+K118+K119)</f>
        <v/>
      </c>
      <c r="L120" s="1050">
        <f>SUM(L117:L119)</f>
        <v>0</v>
      </c>
      <c r="M120" s="1048">
        <f>SUM(M117:M119)</f>
        <v>0</v>
      </c>
      <c r="N120" s="1051" t="str">
        <f>IF(N117+N118+N119=0,"",N117+N118+N119)</f>
        <v/>
      </c>
      <c r="O120" s="1052">
        <f>SUM(O117:O119)</f>
        <v>0</v>
      </c>
      <c r="P120" s="1048">
        <f>SUM(P117:P119)</f>
        <v>0</v>
      </c>
      <c r="Q120" s="1049" t="str">
        <f>IF(Q117+Q118+Q119=0,"",Q117+Q118+Q119)</f>
        <v/>
      </c>
      <c r="R120" s="1050">
        <f>SUM(R117:R119)</f>
        <v>0</v>
      </c>
      <c r="S120" s="1048">
        <f>SUM(S117:S119)</f>
        <v>0</v>
      </c>
      <c r="T120" s="1051" t="str">
        <f>IF(T117+T118+T119=0,"",T117+T118+T119)</f>
        <v/>
      </c>
      <c r="U120" s="1052">
        <f>SUM(U117:U119)</f>
        <v>0</v>
      </c>
      <c r="V120" s="1048">
        <f>SUM(V117:V119)</f>
        <v>0</v>
      </c>
      <c r="W120" s="1049" t="str">
        <f>IF(W117+W118+W119=0,"",W117+W118+W119)</f>
        <v/>
      </c>
      <c r="X120" s="1050">
        <f>SUM(X117:X119)</f>
        <v>0</v>
      </c>
      <c r="Y120" s="1048">
        <f>SUM(Y117:Y119)</f>
        <v>0</v>
      </c>
      <c r="Z120" s="1051" t="str">
        <f>IF(Z117+Z118+Z119=0,"",Z117+Z118+Z119)</f>
        <v/>
      </c>
      <c r="AA120" s="1052">
        <f>SUM(AA117:AA119)</f>
        <v>0</v>
      </c>
      <c r="AB120" s="1048">
        <f>SUM(AB117:AB119)</f>
        <v>0</v>
      </c>
      <c r="AC120" s="1049" t="str">
        <f>IF(AC117+AC118+AC119=0,"",AC117+AC118+AC119)</f>
        <v/>
      </c>
      <c r="AD120" s="1050">
        <f>SUM(AD117:AD119)</f>
        <v>0</v>
      </c>
      <c r="AE120" s="1048">
        <f>SUM(AE117:AE119)</f>
        <v>0</v>
      </c>
      <c r="AF120" s="1049" t="str">
        <f>IF(AF117+AF118+AF119=0,"",AF117+AF118+AF119)</f>
        <v/>
      </c>
      <c r="AG120" s="1050">
        <f>SUM(AG117:AG119)</f>
        <v>0</v>
      </c>
      <c r="AH120" s="1048">
        <f>SUM(AH117:AH119)</f>
        <v>0</v>
      </c>
      <c r="AI120" s="1049" t="str">
        <f>IF(AI117+AI118+AI119=0,"",AI117+AI118+AI119)</f>
        <v/>
      </c>
      <c r="AJ120" s="1050">
        <f>SUM(AJ117:AJ119)</f>
        <v>0</v>
      </c>
      <c r="AK120" s="1048">
        <f>SUM(AK117:AK119)</f>
        <v>0</v>
      </c>
      <c r="AL120" s="1049" t="str">
        <f>IF(AL117+AL118+AL119=0,"",AL117+AL118+AL119)</f>
        <v/>
      </c>
      <c r="AM120" s="1050">
        <f>SUM(AM117:AM119)</f>
        <v>0</v>
      </c>
      <c r="AN120" s="1048">
        <f>SUM(AN117:AN119)</f>
        <v>0</v>
      </c>
      <c r="AO120" s="1049" t="str">
        <f>IF(AO117+AO118+AO119=0,"",AO117+AO118+AO119)</f>
        <v/>
      </c>
      <c r="AP120" s="1050">
        <f>SUM(AP117:AP119)</f>
        <v>0</v>
      </c>
      <c r="AQ120" s="1048">
        <f>SUM(AQ117:AQ119)</f>
        <v>0</v>
      </c>
      <c r="AR120" s="1049" t="str">
        <f>IF(AR117+AR118+AR119=0,"",AR117+AR118+AR119)</f>
        <v/>
      </c>
      <c r="AS120" s="1050">
        <f>SUM(AS117:AS119)</f>
        <v>0</v>
      </c>
      <c r="AT120" s="1048">
        <f>SUM(AT117:AT119)</f>
        <v>0</v>
      </c>
      <c r="AU120" s="1049" t="str">
        <f>IF(AU117+AU118+AU119=0,"",AU117+AU118+AU119)</f>
        <v/>
      </c>
      <c r="AV120" s="1050">
        <f>SUM(AV117:AV119)</f>
        <v>0</v>
      </c>
      <c r="AW120" s="1048">
        <f>SUM(AW117:AW119)</f>
        <v>0</v>
      </c>
      <c r="AX120" s="1049" t="str">
        <f>IF(AX117+AX118+AX119=0,"",AX117+AX118+AX119)</f>
        <v/>
      </c>
      <c r="AY120" s="1050">
        <f>SUM(AY117:AY119)</f>
        <v>0</v>
      </c>
      <c r="AZ120" s="1048">
        <f>SUM(AZ117:AZ119)</f>
        <v>0</v>
      </c>
      <c r="BA120" s="1049" t="str">
        <f>IF(BA117+BA118+BA119=0,"",BA117+BA118+BA119)</f>
        <v/>
      </c>
      <c r="BB120" s="1050">
        <f>SUM(BB117:BB119)</f>
        <v>0</v>
      </c>
      <c r="BC120" s="1048">
        <f>SUM(BC117:BC119)</f>
        <v>0</v>
      </c>
      <c r="BD120" s="1049" t="str">
        <f>IF(BD117+BD118+BD119=0,"",BD117+BD118+BD119)</f>
        <v/>
      </c>
      <c r="BE120" s="1050">
        <f>SUM(BE117:BE119)</f>
        <v>0</v>
      </c>
      <c r="BF120" s="1048">
        <f>SUM(BF117:BF119)</f>
        <v>0</v>
      </c>
      <c r="BG120" s="1049" t="str">
        <f>IF(BG117+BG118+BG119=0,"",BG117+BG118+BG119)</f>
        <v/>
      </c>
      <c r="BH120" s="1050">
        <f>SUM(BH117:BH119)</f>
        <v>0</v>
      </c>
      <c r="BI120" s="1048">
        <f>SUM(BI117:BI119)</f>
        <v>0</v>
      </c>
      <c r="BJ120" s="1049" t="str">
        <f>IF(BJ117+BJ118+BJ119=0,"",BJ117+BJ118+BJ119)</f>
        <v/>
      </c>
      <c r="BK120" s="1050">
        <f>SUM(BK117:BK119)</f>
        <v>0</v>
      </c>
      <c r="BL120" s="1048">
        <f>SUM(BL117:BL119)</f>
        <v>0</v>
      </c>
      <c r="BM120" s="1049" t="str">
        <f>IF(BM117+BM118+BM119=0,"",BM117+BM118+BM119)</f>
        <v/>
      </c>
      <c r="BN120" s="1050">
        <f>SUM(BN117:BN119)</f>
        <v>0</v>
      </c>
      <c r="BO120" s="1048">
        <f>SUM(BO117:BO119)</f>
        <v>0</v>
      </c>
      <c r="BP120" s="1049" t="str">
        <f>IF(BP117+BP118+BP119=0,"",BP117+BP118+BP119)</f>
        <v/>
      </c>
      <c r="BQ120" s="1050">
        <f>SUM(BQ117:BQ119)</f>
        <v>0</v>
      </c>
      <c r="BR120" s="1048">
        <f>SUM(BR117:BR119)</f>
        <v>0</v>
      </c>
      <c r="BS120" s="1049" t="str">
        <f>IF(BS117+BS118+BS119=0,"",BS117+BS118+BS119)</f>
        <v/>
      </c>
      <c r="BT120" s="1050">
        <f>SUM(BT117:BT119)</f>
        <v>0</v>
      </c>
      <c r="BU120" s="1048">
        <f>SUM(BU117:BU119)</f>
        <v>0</v>
      </c>
      <c r="BV120" s="1049" t="str">
        <f>IF(BV117+BV118+BV119=0,"",BV117+BV118+BV119)</f>
        <v/>
      </c>
      <c r="BW120" s="1050">
        <f>SUM(BW117:BW119)</f>
        <v>0</v>
      </c>
      <c r="BX120" s="1048">
        <f>SUM(BX117:BX119)</f>
        <v>0</v>
      </c>
      <c r="BY120" s="1049" t="str">
        <f>IF(BY117+BY118+BY119=0,"",BY117+BY118+BY119)</f>
        <v/>
      </c>
      <c r="BZ120" s="1050">
        <f>SUM(BZ117:BZ119)</f>
        <v>0</v>
      </c>
      <c r="CA120" s="1048">
        <f>SUM(CA117:CA119)</f>
        <v>0</v>
      </c>
      <c r="CB120" s="1049" t="str">
        <f>IF(CB117+CB118+CB119=0,"",CB117+CB118+CB119)</f>
        <v/>
      </c>
      <c r="CC120" s="1050">
        <f>SUM(CC117:CC119)</f>
        <v>0</v>
      </c>
      <c r="CD120" s="1048">
        <f>SUM(CD117:CD119)</f>
        <v>0</v>
      </c>
      <c r="CE120" s="1049" t="str">
        <f>IF(CE117+CE118+CE119=0,"",CE117+CE118+CE119)</f>
        <v/>
      </c>
      <c r="CF120" s="1050">
        <f>SUM(CF117:CF119)</f>
        <v>0</v>
      </c>
      <c r="CG120" s="1048">
        <f>SUM(CG117:CG119)</f>
        <v>0</v>
      </c>
      <c r="CH120" s="1049" t="str">
        <f>IF(CH117+CH118+CH119=0,"",CH117+CH118+CH119)</f>
        <v/>
      </c>
      <c r="CI120" s="1050">
        <f>SUM(CI117:CI119)</f>
        <v>0</v>
      </c>
      <c r="CJ120" s="1048">
        <f>SUM(CJ117:CJ119)</f>
        <v>0</v>
      </c>
      <c r="CK120" s="1049" t="str">
        <f>IF(CK117+CK118+CK119=0,"",CK117+CK118+CK119)</f>
        <v/>
      </c>
      <c r="CL120" s="1050">
        <f>SUM(CL117:CL119)</f>
        <v>0</v>
      </c>
      <c r="CM120" s="1048">
        <f>SUM(CM117:CM119)</f>
        <v>0</v>
      </c>
      <c r="CN120" s="1049" t="str">
        <f>IF(CN117+CN118+CN119=0,"",CN117+CN118+CN119)</f>
        <v/>
      </c>
      <c r="CO120" s="1030">
        <f t="shared" si="2"/>
        <v>0</v>
      </c>
      <c r="CP120" s="1031">
        <f>MIN($DP$13:$DP$42)</f>
        <v>0</v>
      </c>
      <c r="CQ120" s="1053">
        <f>SUM(CQ117:CQ119)</f>
        <v>0</v>
      </c>
      <c r="CR120" s="1573"/>
      <c r="CS120" s="1574"/>
    </row>
    <row r="121" spans="1:97" x14ac:dyDescent="0.25">
      <c r="A121" s="1045">
        <f>A117+1</f>
        <v>43493</v>
      </c>
      <c r="B121" s="1044" t="s">
        <v>167</v>
      </c>
      <c r="C121" s="827"/>
      <c r="D121" s="827"/>
      <c r="E121" s="839"/>
      <c r="F121" s="828"/>
      <c r="G121" s="827"/>
      <c r="H121" s="842"/>
      <c r="I121" s="829"/>
      <c r="J121" s="827"/>
      <c r="K121" s="839"/>
      <c r="L121" s="828"/>
      <c r="M121" s="827"/>
      <c r="N121" s="842"/>
      <c r="O121" s="829"/>
      <c r="P121" s="827"/>
      <c r="Q121" s="839"/>
      <c r="R121" s="828"/>
      <c r="S121" s="827"/>
      <c r="T121" s="842"/>
      <c r="U121" s="829"/>
      <c r="V121" s="827"/>
      <c r="W121" s="839"/>
      <c r="X121" s="828"/>
      <c r="Y121" s="827"/>
      <c r="Z121" s="842"/>
      <c r="AA121" s="829"/>
      <c r="AB121" s="827"/>
      <c r="AC121" s="839"/>
      <c r="AD121" s="828"/>
      <c r="AE121" s="827"/>
      <c r="AF121" s="839"/>
      <c r="AG121" s="828"/>
      <c r="AH121" s="827"/>
      <c r="AI121" s="839"/>
      <c r="AJ121" s="828"/>
      <c r="AK121" s="827"/>
      <c r="AL121" s="839"/>
      <c r="AM121" s="828"/>
      <c r="AN121" s="827"/>
      <c r="AO121" s="839"/>
      <c r="AP121" s="828"/>
      <c r="AQ121" s="827"/>
      <c r="AR121" s="839"/>
      <c r="AS121" s="828"/>
      <c r="AT121" s="827"/>
      <c r="AU121" s="839"/>
      <c r="AV121" s="828"/>
      <c r="AW121" s="827"/>
      <c r="AX121" s="839"/>
      <c r="AY121" s="828"/>
      <c r="AZ121" s="827"/>
      <c r="BA121" s="839"/>
      <c r="BB121" s="828"/>
      <c r="BC121" s="827"/>
      <c r="BD121" s="839"/>
      <c r="BE121" s="828"/>
      <c r="BF121" s="827"/>
      <c r="BG121" s="839"/>
      <c r="BH121" s="828"/>
      <c r="BI121" s="827"/>
      <c r="BJ121" s="839"/>
      <c r="BK121" s="828"/>
      <c r="BL121" s="827"/>
      <c r="BM121" s="839"/>
      <c r="BN121" s="828"/>
      <c r="BO121" s="827"/>
      <c r="BP121" s="839"/>
      <c r="BQ121" s="828"/>
      <c r="BR121" s="827"/>
      <c r="BS121" s="839"/>
      <c r="BT121" s="828"/>
      <c r="BU121" s="827"/>
      <c r="BV121" s="839"/>
      <c r="BW121" s="828"/>
      <c r="BX121" s="827"/>
      <c r="BY121" s="839"/>
      <c r="BZ121" s="828"/>
      <c r="CA121" s="827"/>
      <c r="CB121" s="839"/>
      <c r="CC121" s="828"/>
      <c r="CD121" s="827"/>
      <c r="CE121" s="839"/>
      <c r="CF121" s="828"/>
      <c r="CG121" s="827"/>
      <c r="CH121" s="839"/>
      <c r="CI121" s="828"/>
      <c r="CJ121" s="827"/>
      <c r="CK121" s="839"/>
      <c r="CL121" s="828"/>
      <c r="CM121" s="827"/>
      <c r="CN121" s="839"/>
      <c r="CO121" s="1032">
        <f t="shared" si="2"/>
        <v>0</v>
      </c>
      <c r="CP121" s="1027">
        <f>CP124/3</f>
        <v>0</v>
      </c>
      <c r="CQ121" s="1022"/>
      <c r="CR121" s="1569"/>
      <c r="CS121" s="1570"/>
    </row>
    <row r="122" spans="1:97" x14ac:dyDescent="0.25">
      <c r="A122" s="1045"/>
      <c r="B122" s="1039" t="s">
        <v>168</v>
      </c>
      <c r="C122" s="830"/>
      <c r="D122" s="830"/>
      <c r="E122" s="840"/>
      <c r="F122" s="831"/>
      <c r="G122" s="830"/>
      <c r="H122" s="843"/>
      <c r="I122" s="810"/>
      <c r="J122" s="830"/>
      <c r="K122" s="840"/>
      <c r="L122" s="831"/>
      <c r="M122" s="830"/>
      <c r="N122" s="843"/>
      <c r="O122" s="810"/>
      <c r="P122" s="830"/>
      <c r="Q122" s="840"/>
      <c r="R122" s="831"/>
      <c r="S122" s="830"/>
      <c r="T122" s="843"/>
      <c r="U122" s="810"/>
      <c r="V122" s="830"/>
      <c r="W122" s="840"/>
      <c r="X122" s="831"/>
      <c r="Y122" s="830"/>
      <c r="Z122" s="843"/>
      <c r="AA122" s="810"/>
      <c r="AB122" s="830"/>
      <c r="AC122" s="840"/>
      <c r="AD122" s="831"/>
      <c r="AE122" s="830"/>
      <c r="AF122" s="840"/>
      <c r="AG122" s="831"/>
      <c r="AH122" s="830"/>
      <c r="AI122" s="840"/>
      <c r="AJ122" s="831"/>
      <c r="AK122" s="830"/>
      <c r="AL122" s="840"/>
      <c r="AM122" s="831"/>
      <c r="AN122" s="830"/>
      <c r="AO122" s="840"/>
      <c r="AP122" s="831"/>
      <c r="AQ122" s="830"/>
      <c r="AR122" s="840"/>
      <c r="AS122" s="831"/>
      <c r="AT122" s="830"/>
      <c r="AU122" s="840"/>
      <c r="AV122" s="831"/>
      <c r="AW122" s="830"/>
      <c r="AX122" s="840"/>
      <c r="AY122" s="831"/>
      <c r="AZ122" s="830"/>
      <c r="BA122" s="840"/>
      <c r="BB122" s="831"/>
      <c r="BC122" s="830"/>
      <c r="BD122" s="840"/>
      <c r="BE122" s="831"/>
      <c r="BF122" s="830"/>
      <c r="BG122" s="840"/>
      <c r="BH122" s="831"/>
      <c r="BI122" s="830"/>
      <c r="BJ122" s="840"/>
      <c r="BK122" s="831"/>
      <c r="BL122" s="830"/>
      <c r="BM122" s="840"/>
      <c r="BN122" s="831"/>
      <c r="BO122" s="830"/>
      <c r="BP122" s="840"/>
      <c r="BQ122" s="831"/>
      <c r="BR122" s="830"/>
      <c r="BS122" s="840"/>
      <c r="BT122" s="831"/>
      <c r="BU122" s="830"/>
      <c r="BV122" s="840"/>
      <c r="BW122" s="831"/>
      <c r="BX122" s="830"/>
      <c r="BY122" s="840"/>
      <c r="BZ122" s="831"/>
      <c r="CA122" s="830"/>
      <c r="CB122" s="840"/>
      <c r="CC122" s="831"/>
      <c r="CD122" s="830"/>
      <c r="CE122" s="840"/>
      <c r="CF122" s="831"/>
      <c r="CG122" s="830"/>
      <c r="CH122" s="840"/>
      <c r="CI122" s="831"/>
      <c r="CJ122" s="830"/>
      <c r="CK122" s="840"/>
      <c r="CL122" s="831"/>
      <c r="CM122" s="830"/>
      <c r="CN122" s="840"/>
      <c r="CO122" s="1028">
        <f t="shared" si="2"/>
        <v>0</v>
      </c>
      <c r="CP122" s="1029">
        <f>CP124/3</f>
        <v>0</v>
      </c>
      <c r="CQ122" s="1023"/>
      <c r="CR122" s="1571"/>
      <c r="CS122" s="1572"/>
    </row>
    <row r="123" spans="1:97" x14ac:dyDescent="0.25">
      <c r="A123" s="1045"/>
      <c r="B123" s="1039" t="s">
        <v>169</v>
      </c>
      <c r="C123" s="830"/>
      <c r="D123" s="830"/>
      <c r="E123" s="841"/>
      <c r="F123" s="831"/>
      <c r="G123" s="830"/>
      <c r="H123" s="844"/>
      <c r="I123" s="810"/>
      <c r="J123" s="830"/>
      <c r="K123" s="841"/>
      <c r="L123" s="831"/>
      <c r="M123" s="830"/>
      <c r="N123" s="844"/>
      <c r="O123" s="810"/>
      <c r="P123" s="830"/>
      <c r="Q123" s="841"/>
      <c r="R123" s="831"/>
      <c r="S123" s="830"/>
      <c r="T123" s="844"/>
      <c r="U123" s="810"/>
      <c r="V123" s="830"/>
      <c r="W123" s="841"/>
      <c r="X123" s="831"/>
      <c r="Y123" s="830"/>
      <c r="Z123" s="844"/>
      <c r="AA123" s="810"/>
      <c r="AB123" s="830"/>
      <c r="AC123" s="841"/>
      <c r="AD123" s="831"/>
      <c r="AE123" s="830"/>
      <c r="AF123" s="841"/>
      <c r="AG123" s="831"/>
      <c r="AH123" s="830"/>
      <c r="AI123" s="841"/>
      <c r="AJ123" s="831"/>
      <c r="AK123" s="830"/>
      <c r="AL123" s="841"/>
      <c r="AM123" s="831"/>
      <c r="AN123" s="830"/>
      <c r="AO123" s="841"/>
      <c r="AP123" s="831"/>
      <c r="AQ123" s="830"/>
      <c r="AR123" s="841"/>
      <c r="AS123" s="831"/>
      <c r="AT123" s="830"/>
      <c r="AU123" s="841"/>
      <c r="AV123" s="831"/>
      <c r="AW123" s="830"/>
      <c r="AX123" s="841"/>
      <c r="AY123" s="831"/>
      <c r="AZ123" s="830"/>
      <c r="BA123" s="841"/>
      <c r="BB123" s="831"/>
      <c r="BC123" s="830"/>
      <c r="BD123" s="841"/>
      <c r="BE123" s="831"/>
      <c r="BF123" s="830"/>
      <c r="BG123" s="841"/>
      <c r="BH123" s="831"/>
      <c r="BI123" s="830"/>
      <c r="BJ123" s="841"/>
      <c r="BK123" s="831"/>
      <c r="BL123" s="830"/>
      <c r="BM123" s="841"/>
      <c r="BN123" s="831"/>
      <c r="BO123" s="830"/>
      <c r="BP123" s="841"/>
      <c r="BQ123" s="831"/>
      <c r="BR123" s="830"/>
      <c r="BS123" s="841"/>
      <c r="BT123" s="831"/>
      <c r="BU123" s="830"/>
      <c r="BV123" s="841"/>
      <c r="BW123" s="831"/>
      <c r="BX123" s="830"/>
      <c r="BY123" s="841"/>
      <c r="BZ123" s="831"/>
      <c r="CA123" s="830"/>
      <c r="CB123" s="841"/>
      <c r="CC123" s="831"/>
      <c r="CD123" s="830"/>
      <c r="CE123" s="841"/>
      <c r="CF123" s="831"/>
      <c r="CG123" s="830"/>
      <c r="CH123" s="841"/>
      <c r="CI123" s="831"/>
      <c r="CJ123" s="830"/>
      <c r="CK123" s="841"/>
      <c r="CL123" s="831"/>
      <c r="CM123" s="830"/>
      <c r="CN123" s="841"/>
      <c r="CO123" s="1028">
        <f t="shared" si="2"/>
        <v>0</v>
      </c>
      <c r="CP123" s="1029">
        <f>CP124/3</f>
        <v>0</v>
      </c>
      <c r="CQ123" s="1024"/>
      <c r="CR123" s="1571"/>
      <c r="CS123" s="1572"/>
    </row>
    <row r="124" spans="1:97" ht="15.75" thickBot="1" x14ac:dyDescent="0.3">
      <c r="A124" s="1046"/>
      <c r="B124" s="1042" t="s">
        <v>170</v>
      </c>
      <c r="C124" s="1048">
        <f>SUM(C121:C123)</f>
        <v>0</v>
      </c>
      <c r="D124" s="1048">
        <f>SUM(D121:D123)</f>
        <v>0</v>
      </c>
      <c r="E124" s="1049" t="str">
        <f>IF(E121+E122+E123=0,"",E121+E122+E123)</f>
        <v/>
      </c>
      <c r="F124" s="1050">
        <f>SUM(F121:F123)</f>
        <v>0</v>
      </c>
      <c r="G124" s="1048">
        <f>SUM(G121:G123)</f>
        <v>0</v>
      </c>
      <c r="H124" s="1051" t="str">
        <f>IF(H121+H122+H123=0,"",H121+H122+H123)</f>
        <v/>
      </c>
      <c r="I124" s="1052">
        <f>SUM(I121:I123)</f>
        <v>0</v>
      </c>
      <c r="J124" s="1048">
        <f>SUM(J121:J123)</f>
        <v>0</v>
      </c>
      <c r="K124" s="1049" t="str">
        <f>IF(K121+K122+K123=0,"",K121+K122+K123)</f>
        <v/>
      </c>
      <c r="L124" s="1050">
        <f>SUM(L121:L123)</f>
        <v>0</v>
      </c>
      <c r="M124" s="1048">
        <f>SUM(M121:M123)</f>
        <v>0</v>
      </c>
      <c r="N124" s="1051" t="str">
        <f>IF(N121+N122+N123=0,"",N121+N122+N123)</f>
        <v/>
      </c>
      <c r="O124" s="1052">
        <f>SUM(O121:O123)</f>
        <v>0</v>
      </c>
      <c r="P124" s="1048">
        <f>SUM(P121:P123)</f>
        <v>0</v>
      </c>
      <c r="Q124" s="1049" t="str">
        <f>IF(Q121+Q122+Q123=0,"",Q121+Q122+Q123)</f>
        <v/>
      </c>
      <c r="R124" s="1050">
        <f>SUM(R121:R123)</f>
        <v>0</v>
      </c>
      <c r="S124" s="1048">
        <f>SUM(S121:S123)</f>
        <v>0</v>
      </c>
      <c r="T124" s="1051" t="str">
        <f>IF(T121+T122+T123=0,"",T121+T122+T123)</f>
        <v/>
      </c>
      <c r="U124" s="1052">
        <f>SUM(U121:U123)</f>
        <v>0</v>
      </c>
      <c r="V124" s="1048">
        <f>SUM(V121:V123)</f>
        <v>0</v>
      </c>
      <c r="W124" s="1049" t="str">
        <f>IF(W121+W122+W123=0,"",W121+W122+W123)</f>
        <v/>
      </c>
      <c r="X124" s="1050">
        <f>SUM(X121:X123)</f>
        <v>0</v>
      </c>
      <c r="Y124" s="1048">
        <f>SUM(Y121:Y123)</f>
        <v>0</v>
      </c>
      <c r="Z124" s="1051" t="str">
        <f>IF(Z121+Z122+Z123=0,"",Z121+Z122+Z123)</f>
        <v/>
      </c>
      <c r="AA124" s="1052">
        <f>SUM(AA121:AA123)</f>
        <v>0</v>
      </c>
      <c r="AB124" s="1048">
        <f>SUM(AB121:AB123)</f>
        <v>0</v>
      </c>
      <c r="AC124" s="1049" t="str">
        <f>IF(AC121+AC122+AC123=0,"",AC121+AC122+AC123)</f>
        <v/>
      </c>
      <c r="AD124" s="1050">
        <f>SUM(AD121:AD123)</f>
        <v>0</v>
      </c>
      <c r="AE124" s="1048">
        <f>SUM(AE121:AE123)</f>
        <v>0</v>
      </c>
      <c r="AF124" s="1049" t="str">
        <f>IF(AF121+AF122+AF123=0,"",AF121+AF122+AF123)</f>
        <v/>
      </c>
      <c r="AG124" s="1050">
        <f>SUM(AG121:AG123)</f>
        <v>0</v>
      </c>
      <c r="AH124" s="1048">
        <f>SUM(AH121:AH123)</f>
        <v>0</v>
      </c>
      <c r="AI124" s="1049" t="str">
        <f>IF(AI121+AI122+AI123=0,"",AI121+AI122+AI123)</f>
        <v/>
      </c>
      <c r="AJ124" s="1050">
        <f>SUM(AJ121:AJ123)</f>
        <v>0</v>
      </c>
      <c r="AK124" s="1048">
        <f>SUM(AK121:AK123)</f>
        <v>0</v>
      </c>
      <c r="AL124" s="1049" t="str">
        <f>IF(AL121+AL122+AL123=0,"",AL121+AL122+AL123)</f>
        <v/>
      </c>
      <c r="AM124" s="1050">
        <f>SUM(AM121:AM123)</f>
        <v>0</v>
      </c>
      <c r="AN124" s="1048">
        <f>SUM(AN121:AN123)</f>
        <v>0</v>
      </c>
      <c r="AO124" s="1049" t="str">
        <f>IF(AO121+AO122+AO123=0,"",AO121+AO122+AO123)</f>
        <v/>
      </c>
      <c r="AP124" s="1050">
        <f>SUM(AP121:AP123)</f>
        <v>0</v>
      </c>
      <c r="AQ124" s="1048">
        <f>SUM(AQ121:AQ123)</f>
        <v>0</v>
      </c>
      <c r="AR124" s="1049" t="str">
        <f>IF(AR121+AR122+AR123=0,"",AR121+AR122+AR123)</f>
        <v/>
      </c>
      <c r="AS124" s="1050">
        <f>SUM(AS121:AS123)</f>
        <v>0</v>
      </c>
      <c r="AT124" s="1048">
        <f>SUM(AT121:AT123)</f>
        <v>0</v>
      </c>
      <c r="AU124" s="1049" t="str">
        <f>IF(AU121+AU122+AU123=0,"",AU121+AU122+AU123)</f>
        <v/>
      </c>
      <c r="AV124" s="1050">
        <f>SUM(AV121:AV123)</f>
        <v>0</v>
      </c>
      <c r="AW124" s="1048">
        <f>SUM(AW121:AW123)</f>
        <v>0</v>
      </c>
      <c r="AX124" s="1049" t="str">
        <f>IF(AX121+AX122+AX123=0,"",AX121+AX122+AX123)</f>
        <v/>
      </c>
      <c r="AY124" s="1050">
        <f>SUM(AY121:AY123)</f>
        <v>0</v>
      </c>
      <c r="AZ124" s="1048">
        <f>SUM(AZ121:AZ123)</f>
        <v>0</v>
      </c>
      <c r="BA124" s="1049" t="str">
        <f>IF(BA121+BA122+BA123=0,"",BA121+BA122+BA123)</f>
        <v/>
      </c>
      <c r="BB124" s="1050">
        <f>SUM(BB121:BB123)</f>
        <v>0</v>
      </c>
      <c r="BC124" s="1048">
        <f>SUM(BC121:BC123)</f>
        <v>0</v>
      </c>
      <c r="BD124" s="1049" t="str">
        <f>IF(BD121+BD122+BD123=0,"",BD121+BD122+BD123)</f>
        <v/>
      </c>
      <c r="BE124" s="1050">
        <f>SUM(BE121:BE123)</f>
        <v>0</v>
      </c>
      <c r="BF124" s="1048">
        <f>SUM(BF121:BF123)</f>
        <v>0</v>
      </c>
      <c r="BG124" s="1049" t="str">
        <f>IF(BG121+BG122+BG123=0,"",BG121+BG122+BG123)</f>
        <v/>
      </c>
      <c r="BH124" s="1050">
        <f>SUM(BH121:BH123)</f>
        <v>0</v>
      </c>
      <c r="BI124" s="1048">
        <f>SUM(BI121:BI123)</f>
        <v>0</v>
      </c>
      <c r="BJ124" s="1049" t="str">
        <f>IF(BJ121+BJ122+BJ123=0,"",BJ121+BJ122+BJ123)</f>
        <v/>
      </c>
      <c r="BK124" s="1050">
        <f>SUM(BK121:BK123)</f>
        <v>0</v>
      </c>
      <c r="BL124" s="1048">
        <f>SUM(BL121:BL123)</f>
        <v>0</v>
      </c>
      <c r="BM124" s="1049" t="str">
        <f>IF(BM121+BM122+BM123=0,"",BM121+BM122+BM123)</f>
        <v/>
      </c>
      <c r="BN124" s="1050">
        <f>SUM(BN121:BN123)</f>
        <v>0</v>
      </c>
      <c r="BO124" s="1048">
        <f>SUM(BO121:BO123)</f>
        <v>0</v>
      </c>
      <c r="BP124" s="1049" t="str">
        <f>IF(BP121+BP122+BP123=0,"",BP121+BP122+BP123)</f>
        <v/>
      </c>
      <c r="BQ124" s="1050">
        <f>SUM(BQ121:BQ123)</f>
        <v>0</v>
      </c>
      <c r="BR124" s="1048">
        <f>SUM(BR121:BR123)</f>
        <v>0</v>
      </c>
      <c r="BS124" s="1049" t="str">
        <f>IF(BS121+BS122+BS123=0,"",BS121+BS122+BS123)</f>
        <v/>
      </c>
      <c r="BT124" s="1050">
        <f>SUM(BT121:BT123)</f>
        <v>0</v>
      </c>
      <c r="BU124" s="1048">
        <f>SUM(BU121:BU123)</f>
        <v>0</v>
      </c>
      <c r="BV124" s="1049" t="str">
        <f>IF(BV121+BV122+BV123=0,"",BV121+BV122+BV123)</f>
        <v/>
      </c>
      <c r="BW124" s="1050">
        <f>SUM(BW121:BW123)</f>
        <v>0</v>
      </c>
      <c r="BX124" s="1048">
        <f>SUM(BX121:BX123)</f>
        <v>0</v>
      </c>
      <c r="BY124" s="1049" t="str">
        <f>IF(BY121+BY122+BY123=0,"",BY121+BY122+BY123)</f>
        <v/>
      </c>
      <c r="BZ124" s="1050">
        <f>SUM(BZ121:BZ123)</f>
        <v>0</v>
      </c>
      <c r="CA124" s="1048">
        <f>SUM(CA121:CA123)</f>
        <v>0</v>
      </c>
      <c r="CB124" s="1049" t="str">
        <f>IF(CB121+CB122+CB123=0,"",CB121+CB122+CB123)</f>
        <v/>
      </c>
      <c r="CC124" s="1050">
        <f>SUM(CC121:CC123)</f>
        <v>0</v>
      </c>
      <c r="CD124" s="1048">
        <f>SUM(CD121:CD123)</f>
        <v>0</v>
      </c>
      <c r="CE124" s="1049" t="str">
        <f>IF(CE121+CE122+CE123=0,"",CE121+CE122+CE123)</f>
        <v/>
      </c>
      <c r="CF124" s="1050">
        <f>SUM(CF121:CF123)</f>
        <v>0</v>
      </c>
      <c r="CG124" s="1048">
        <f>SUM(CG121:CG123)</f>
        <v>0</v>
      </c>
      <c r="CH124" s="1049" t="str">
        <f>IF(CH121+CH122+CH123=0,"",CH121+CH122+CH123)</f>
        <v/>
      </c>
      <c r="CI124" s="1050">
        <f>SUM(CI121:CI123)</f>
        <v>0</v>
      </c>
      <c r="CJ124" s="1048">
        <f>SUM(CJ121:CJ123)</f>
        <v>0</v>
      </c>
      <c r="CK124" s="1049" t="str">
        <f>IF(CK121+CK122+CK123=0,"",CK121+CK122+CK123)</f>
        <v/>
      </c>
      <c r="CL124" s="1050">
        <f>SUM(CL121:CL123)</f>
        <v>0</v>
      </c>
      <c r="CM124" s="1048">
        <f>SUM(CM121:CM123)</f>
        <v>0</v>
      </c>
      <c r="CN124" s="1049" t="str">
        <f>IF(CN121+CN122+CN123=0,"",CN121+CN122+CN123)</f>
        <v/>
      </c>
      <c r="CO124" s="1030">
        <f t="shared" si="2"/>
        <v>0</v>
      </c>
      <c r="CP124" s="1031">
        <f>MIN($DP$13:$DP$42)</f>
        <v>0</v>
      </c>
      <c r="CQ124" s="1053">
        <f>SUM(CQ121:CQ123)</f>
        <v>0</v>
      </c>
      <c r="CR124" s="1573"/>
      <c r="CS124" s="1574"/>
    </row>
    <row r="125" spans="1:97" x14ac:dyDescent="0.25">
      <c r="A125" s="1043">
        <f>A121+1</f>
        <v>43494</v>
      </c>
      <c r="B125" s="1044" t="s">
        <v>167</v>
      </c>
      <c r="C125" s="827"/>
      <c r="D125" s="827"/>
      <c r="E125" s="839"/>
      <c r="F125" s="828"/>
      <c r="G125" s="827"/>
      <c r="H125" s="842"/>
      <c r="I125" s="829"/>
      <c r="J125" s="827"/>
      <c r="K125" s="839"/>
      <c r="L125" s="828"/>
      <c r="M125" s="827"/>
      <c r="N125" s="842"/>
      <c r="O125" s="829"/>
      <c r="P125" s="827"/>
      <c r="Q125" s="839"/>
      <c r="R125" s="828"/>
      <c r="S125" s="827"/>
      <c r="T125" s="842"/>
      <c r="U125" s="829"/>
      <c r="V125" s="827"/>
      <c r="W125" s="839"/>
      <c r="X125" s="828"/>
      <c r="Y125" s="827"/>
      <c r="Z125" s="842"/>
      <c r="AA125" s="829"/>
      <c r="AB125" s="827"/>
      <c r="AC125" s="839"/>
      <c r="AD125" s="828"/>
      <c r="AE125" s="827"/>
      <c r="AF125" s="839"/>
      <c r="AG125" s="828"/>
      <c r="AH125" s="827"/>
      <c r="AI125" s="839"/>
      <c r="AJ125" s="828"/>
      <c r="AK125" s="827"/>
      <c r="AL125" s="839"/>
      <c r="AM125" s="828"/>
      <c r="AN125" s="827"/>
      <c r="AO125" s="839"/>
      <c r="AP125" s="828"/>
      <c r="AQ125" s="827"/>
      <c r="AR125" s="839"/>
      <c r="AS125" s="828"/>
      <c r="AT125" s="827"/>
      <c r="AU125" s="839"/>
      <c r="AV125" s="828"/>
      <c r="AW125" s="827"/>
      <c r="AX125" s="839"/>
      <c r="AY125" s="828"/>
      <c r="AZ125" s="827"/>
      <c r="BA125" s="839"/>
      <c r="BB125" s="828"/>
      <c r="BC125" s="827"/>
      <c r="BD125" s="839"/>
      <c r="BE125" s="828"/>
      <c r="BF125" s="827"/>
      <c r="BG125" s="839"/>
      <c r="BH125" s="828"/>
      <c r="BI125" s="827"/>
      <c r="BJ125" s="839"/>
      <c r="BK125" s="828"/>
      <c r="BL125" s="827"/>
      <c r="BM125" s="839"/>
      <c r="BN125" s="828"/>
      <c r="BO125" s="827"/>
      <c r="BP125" s="839"/>
      <c r="BQ125" s="828"/>
      <c r="BR125" s="827"/>
      <c r="BS125" s="839"/>
      <c r="BT125" s="828"/>
      <c r="BU125" s="827"/>
      <c r="BV125" s="839"/>
      <c r="BW125" s="828"/>
      <c r="BX125" s="827"/>
      <c r="BY125" s="839"/>
      <c r="BZ125" s="828"/>
      <c r="CA125" s="827"/>
      <c r="CB125" s="839"/>
      <c r="CC125" s="828"/>
      <c r="CD125" s="827"/>
      <c r="CE125" s="839"/>
      <c r="CF125" s="828"/>
      <c r="CG125" s="827"/>
      <c r="CH125" s="839"/>
      <c r="CI125" s="828"/>
      <c r="CJ125" s="827"/>
      <c r="CK125" s="839"/>
      <c r="CL125" s="828"/>
      <c r="CM125" s="827"/>
      <c r="CN125" s="839"/>
      <c r="CO125" s="1032">
        <f t="shared" si="2"/>
        <v>0</v>
      </c>
      <c r="CP125" s="1027">
        <f>CP128/3</f>
        <v>0</v>
      </c>
      <c r="CQ125" s="1022"/>
      <c r="CR125" s="1569"/>
      <c r="CS125" s="1570"/>
    </row>
    <row r="126" spans="1:97" x14ac:dyDescent="0.25">
      <c r="A126" s="1045"/>
      <c r="B126" s="1039" t="s">
        <v>168</v>
      </c>
      <c r="C126" s="830"/>
      <c r="D126" s="830"/>
      <c r="E126" s="840"/>
      <c r="F126" s="831"/>
      <c r="G126" s="830"/>
      <c r="H126" s="843"/>
      <c r="I126" s="810"/>
      <c r="J126" s="830"/>
      <c r="K126" s="840"/>
      <c r="L126" s="831"/>
      <c r="M126" s="830"/>
      <c r="N126" s="843"/>
      <c r="O126" s="810"/>
      <c r="P126" s="830"/>
      <c r="Q126" s="840"/>
      <c r="R126" s="831"/>
      <c r="S126" s="830"/>
      <c r="T126" s="843"/>
      <c r="U126" s="810"/>
      <c r="V126" s="830"/>
      <c r="W126" s="840"/>
      <c r="X126" s="831"/>
      <c r="Y126" s="830"/>
      <c r="Z126" s="843"/>
      <c r="AA126" s="810"/>
      <c r="AB126" s="830"/>
      <c r="AC126" s="840"/>
      <c r="AD126" s="831"/>
      <c r="AE126" s="830"/>
      <c r="AF126" s="840"/>
      <c r="AG126" s="831"/>
      <c r="AH126" s="830"/>
      <c r="AI126" s="840"/>
      <c r="AJ126" s="831"/>
      <c r="AK126" s="830"/>
      <c r="AL126" s="840"/>
      <c r="AM126" s="831"/>
      <c r="AN126" s="830"/>
      <c r="AO126" s="840"/>
      <c r="AP126" s="831"/>
      <c r="AQ126" s="830"/>
      <c r="AR126" s="840"/>
      <c r="AS126" s="831"/>
      <c r="AT126" s="830"/>
      <c r="AU126" s="840"/>
      <c r="AV126" s="831"/>
      <c r="AW126" s="830"/>
      <c r="AX126" s="840"/>
      <c r="AY126" s="831"/>
      <c r="AZ126" s="830"/>
      <c r="BA126" s="840"/>
      <c r="BB126" s="831"/>
      <c r="BC126" s="830"/>
      <c r="BD126" s="840"/>
      <c r="BE126" s="831"/>
      <c r="BF126" s="830"/>
      <c r="BG126" s="840"/>
      <c r="BH126" s="831"/>
      <c r="BI126" s="830"/>
      <c r="BJ126" s="840"/>
      <c r="BK126" s="831"/>
      <c r="BL126" s="830"/>
      <c r="BM126" s="840"/>
      <c r="BN126" s="831"/>
      <c r="BO126" s="830"/>
      <c r="BP126" s="840"/>
      <c r="BQ126" s="831"/>
      <c r="BR126" s="830"/>
      <c r="BS126" s="840"/>
      <c r="BT126" s="831"/>
      <c r="BU126" s="830"/>
      <c r="BV126" s="840"/>
      <c r="BW126" s="831"/>
      <c r="BX126" s="830"/>
      <c r="BY126" s="840"/>
      <c r="BZ126" s="831"/>
      <c r="CA126" s="830"/>
      <c r="CB126" s="840"/>
      <c r="CC126" s="831"/>
      <c r="CD126" s="830"/>
      <c r="CE126" s="840"/>
      <c r="CF126" s="831"/>
      <c r="CG126" s="830"/>
      <c r="CH126" s="840"/>
      <c r="CI126" s="831"/>
      <c r="CJ126" s="830"/>
      <c r="CK126" s="840"/>
      <c r="CL126" s="831"/>
      <c r="CM126" s="830"/>
      <c r="CN126" s="840"/>
      <c r="CO126" s="1028">
        <f t="shared" si="2"/>
        <v>0</v>
      </c>
      <c r="CP126" s="1029">
        <f>CP128/3</f>
        <v>0</v>
      </c>
      <c r="CQ126" s="1023"/>
      <c r="CR126" s="1571"/>
      <c r="CS126" s="1572"/>
    </row>
    <row r="127" spans="1:97" x14ac:dyDescent="0.25">
      <c r="A127" s="1045"/>
      <c r="B127" s="1039" t="s">
        <v>169</v>
      </c>
      <c r="C127" s="830"/>
      <c r="D127" s="830"/>
      <c r="E127" s="841"/>
      <c r="F127" s="831"/>
      <c r="G127" s="830"/>
      <c r="H127" s="844"/>
      <c r="I127" s="810"/>
      <c r="J127" s="830"/>
      <c r="K127" s="841"/>
      <c r="L127" s="831"/>
      <c r="M127" s="830"/>
      <c r="N127" s="844"/>
      <c r="O127" s="810"/>
      <c r="P127" s="830"/>
      <c r="Q127" s="841"/>
      <c r="R127" s="831"/>
      <c r="S127" s="830"/>
      <c r="T127" s="844"/>
      <c r="U127" s="810"/>
      <c r="V127" s="830"/>
      <c r="W127" s="841"/>
      <c r="X127" s="831"/>
      <c r="Y127" s="830"/>
      <c r="Z127" s="844"/>
      <c r="AA127" s="810"/>
      <c r="AB127" s="830"/>
      <c r="AC127" s="841"/>
      <c r="AD127" s="831"/>
      <c r="AE127" s="830"/>
      <c r="AF127" s="841"/>
      <c r="AG127" s="831"/>
      <c r="AH127" s="830"/>
      <c r="AI127" s="841"/>
      <c r="AJ127" s="831"/>
      <c r="AK127" s="830"/>
      <c r="AL127" s="841"/>
      <c r="AM127" s="831"/>
      <c r="AN127" s="830"/>
      <c r="AO127" s="841"/>
      <c r="AP127" s="831"/>
      <c r="AQ127" s="830"/>
      <c r="AR127" s="841"/>
      <c r="AS127" s="831"/>
      <c r="AT127" s="830"/>
      <c r="AU127" s="841"/>
      <c r="AV127" s="831"/>
      <c r="AW127" s="830"/>
      <c r="AX127" s="841"/>
      <c r="AY127" s="831"/>
      <c r="AZ127" s="830"/>
      <c r="BA127" s="841"/>
      <c r="BB127" s="831"/>
      <c r="BC127" s="830"/>
      <c r="BD127" s="841"/>
      <c r="BE127" s="831"/>
      <c r="BF127" s="830"/>
      <c r="BG127" s="841"/>
      <c r="BH127" s="831"/>
      <c r="BI127" s="830"/>
      <c r="BJ127" s="841"/>
      <c r="BK127" s="831"/>
      <c r="BL127" s="830"/>
      <c r="BM127" s="841"/>
      <c r="BN127" s="831"/>
      <c r="BO127" s="830"/>
      <c r="BP127" s="841"/>
      <c r="BQ127" s="831"/>
      <c r="BR127" s="830"/>
      <c r="BS127" s="841"/>
      <c r="BT127" s="831"/>
      <c r="BU127" s="830"/>
      <c r="BV127" s="841"/>
      <c r="BW127" s="831"/>
      <c r="BX127" s="830"/>
      <c r="BY127" s="841"/>
      <c r="BZ127" s="831"/>
      <c r="CA127" s="830"/>
      <c r="CB127" s="841"/>
      <c r="CC127" s="831"/>
      <c r="CD127" s="830"/>
      <c r="CE127" s="841"/>
      <c r="CF127" s="831"/>
      <c r="CG127" s="830"/>
      <c r="CH127" s="841"/>
      <c r="CI127" s="831"/>
      <c r="CJ127" s="830"/>
      <c r="CK127" s="841"/>
      <c r="CL127" s="831"/>
      <c r="CM127" s="830"/>
      <c r="CN127" s="841"/>
      <c r="CO127" s="1028">
        <f t="shared" si="2"/>
        <v>0</v>
      </c>
      <c r="CP127" s="1029">
        <f>CP128/3</f>
        <v>0</v>
      </c>
      <c r="CQ127" s="1024"/>
      <c r="CR127" s="1571"/>
      <c r="CS127" s="1572"/>
    </row>
    <row r="128" spans="1:97" ht="15.75" thickBot="1" x14ac:dyDescent="0.3">
      <c r="A128" s="1041"/>
      <c r="B128" s="1042" t="s">
        <v>170</v>
      </c>
      <c r="C128" s="1048">
        <f>SUM(C125:C127)</f>
        <v>0</v>
      </c>
      <c r="D128" s="1048">
        <f>SUM(D125:D127)</f>
        <v>0</v>
      </c>
      <c r="E128" s="1049" t="str">
        <f>IF(E125+E126+E127=0,"",E125+E126+E127)</f>
        <v/>
      </c>
      <c r="F128" s="1050">
        <f>SUM(F125:F127)</f>
        <v>0</v>
      </c>
      <c r="G128" s="1048">
        <f>SUM(G125:G127)</f>
        <v>0</v>
      </c>
      <c r="H128" s="1051" t="str">
        <f>IF(H125+H126+H127=0,"",H125+H126+H127)</f>
        <v/>
      </c>
      <c r="I128" s="1052">
        <f>SUM(I125:I127)</f>
        <v>0</v>
      </c>
      <c r="J128" s="1048">
        <f>SUM(J125:J127)</f>
        <v>0</v>
      </c>
      <c r="K128" s="1049" t="str">
        <f>IF(K125+K126+K127=0,"",K125+K126+K127)</f>
        <v/>
      </c>
      <c r="L128" s="1050">
        <f>SUM(L125:L127)</f>
        <v>0</v>
      </c>
      <c r="M128" s="1048">
        <f>SUM(M125:M127)</f>
        <v>0</v>
      </c>
      <c r="N128" s="1051" t="str">
        <f>IF(N125+N126+N127=0,"",N125+N126+N127)</f>
        <v/>
      </c>
      <c r="O128" s="1052">
        <f>SUM(O125:O127)</f>
        <v>0</v>
      </c>
      <c r="P128" s="1048">
        <f>SUM(P125:P127)</f>
        <v>0</v>
      </c>
      <c r="Q128" s="1049" t="str">
        <f>IF(Q125+Q126+Q127=0,"",Q125+Q126+Q127)</f>
        <v/>
      </c>
      <c r="R128" s="1050">
        <f>SUM(R125:R127)</f>
        <v>0</v>
      </c>
      <c r="S128" s="1048">
        <f>SUM(S125:S127)</f>
        <v>0</v>
      </c>
      <c r="T128" s="1051" t="str">
        <f>IF(T125+T126+T127=0,"",T125+T126+T127)</f>
        <v/>
      </c>
      <c r="U128" s="1052">
        <f>SUM(U125:U127)</f>
        <v>0</v>
      </c>
      <c r="V128" s="1048">
        <f>SUM(V125:V127)</f>
        <v>0</v>
      </c>
      <c r="W128" s="1049" t="str">
        <f>IF(W125+W126+W127=0,"",W125+W126+W127)</f>
        <v/>
      </c>
      <c r="X128" s="1050">
        <f>SUM(X125:X127)</f>
        <v>0</v>
      </c>
      <c r="Y128" s="1048">
        <f>SUM(Y125:Y127)</f>
        <v>0</v>
      </c>
      <c r="Z128" s="1051" t="str">
        <f>IF(Z125+Z126+Z127=0,"",Z125+Z126+Z127)</f>
        <v/>
      </c>
      <c r="AA128" s="1052">
        <f>SUM(AA125:AA127)</f>
        <v>0</v>
      </c>
      <c r="AB128" s="1048">
        <f>SUM(AB125:AB127)</f>
        <v>0</v>
      </c>
      <c r="AC128" s="1049" t="str">
        <f>IF(AC125+AC126+AC127=0,"",AC125+AC126+AC127)</f>
        <v/>
      </c>
      <c r="AD128" s="1050">
        <f>SUM(AD125:AD127)</f>
        <v>0</v>
      </c>
      <c r="AE128" s="1048">
        <f>SUM(AE125:AE127)</f>
        <v>0</v>
      </c>
      <c r="AF128" s="1049" t="str">
        <f>IF(AF125+AF126+AF127=0,"",AF125+AF126+AF127)</f>
        <v/>
      </c>
      <c r="AG128" s="1050">
        <f>SUM(AG125:AG127)</f>
        <v>0</v>
      </c>
      <c r="AH128" s="1048">
        <f>SUM(AH125:AH127)</f>
        <v>0</v>
      </c>
      <c r="AI128" s="1049" t="str">
        <f>IF(AI125+AI126+AI127=0,"",AI125+AI126+AI127)</f>
        <v/>
      </c>
      <c r="AJ128" s="1050">
        <f>SUM(AJ125:AJ127)</f>
        <v>0</v>
      </c>
      <c r="AK128" s="1048">
        <f>SUM(AK125:AK127)</f>
        <v>0</v>
      </c>
      <c r="AL128" s="1049" t="str">
        <f>IF(AL125+AL126+AL127=0,"",AL125+AL126+AL127)</f>
        <v/>
      </c>
      <c r="AM128" s="1050">
        <f>SUM(AM125:AM127)</f>
        <v>0</v>
      </c>
      <c r="AN128" s="1048">
        <f>SUM(AN125:AN127)</f>
        <v>0</v>
      </c>
      <c r="AO128" s="1049" t="str">
        <f>IF(AO125+AO126+AO127=0,"",AO125+AO126+AO127)</f>
        <v/>
      </c>
      <c r="AP128" s="1050">
        <f>SUM(AP125:AP127)</f>
        <v>0</v>
      </c>
      <c r="AQ128" s="1048">
        <f>SUM(AQ125:AQ127)</f>
        <v>0</v>
      </c>
      <c r="AR128" s="1049" t="str">
        <f>IF(AR125+AR126+AR127=0,"",AR125+AR126+AR127)</f>
        <v/>
      </c>
      <c r="AS128" s="1050">
        <f>SUM(AS125:AS127)</f>
        <v>0</v>
      </c>
      <c r="AT128" s="1048">
        <f>SUM(AT125:AT127)</f>
        <v>0</v>
      </c>
      <c r="AU128" s="1049" t="str">
        <f>IF(AU125+AU126+AU127=0,"",AU125+AU126+AU127)</f>
        <v/>
      </c>
      <c r="AV128" s="1050">
        <f>SUM(AV125:AV127)</f>
        <v>0</v>
      </c>
      <c r="AW128" s="1048">
        <f>SUM(AW125:AW127)</f>
        <v>0</v>
      </c>
      <c r="AX128" s="1049" t="str">
        <f>IF(AX125+AX126+AX127=0,"",AX125+AX126+AX127)</f>
        <v/>
      </c>
      <c r="AY128" s="1050">
        <f>SUM(AY125:AY127)</f>
        <v>0</v>
      </c>
      <c r="AZ128" s="1048">
        <f>SUM(AZ125:AZ127)</f>
        <v>0</v>
      </c>
      <c r="BA128" s="1049" t="str">
        <f>IF(BA125+BA126+BA127=0,"",BA125+BA126+BA127)</f>
        <v/>
      </c>
      <c r="BB128" s="1050">
        <f>SUM(BB125:BB127)</f>
        <v>0</v>
      </c>
      <c r="BC128" s="1048">
        <f>SUM(BC125:BC127)</f>
        <v>0</v>
      </c>
      <c r="BD128" s="1049" t="str">
        <f>IF(BD125+BD126+BD127=0,"",BD125+BD126+BD127)</f>
        <v/>
      </c>
      <c r="BE128" s="1050">
        <f>SUM(BE125:BE127)</f>
        <v>0</v>
      </c>
      <c r="BF128" s="1048">
        <f>SUM(BF125:BF127)</f>
        <v>0</v>
      </c>
      <c r="BG128" s="1049" t="str">
        <f>IF(BG125+BG126+BG127=0,"",BG125+BG126+BG127)</f>
        <v/>
      </c>
      <c r="BH128" s="1050">
        <f>SUM(BH125:BH127)</f>
        <v>0</v>
      </c>
      <c r="BI128" s="1048">
        <f>SUM(BI125:BI127)</f>
        <v>0</v>
      </c>
      <c r="BJ128" s="1049" t="str">
        <f>IF(BJ125+BJ126+BJ127=0,"",BJ125+BJ126+BJ127)</f>
        <v/>
      </c>
      <c r="BK128" s="1050">
        <f>SUM(BK125:BK127)</f>
        <v>0</v>
      </c>
      <c r="BL128" s="1048">
        <f>SUM(BL125:BL127)</f>
        <v>0</v>
      </c>
      <c r="BM128" s="1049" t="str">
        <f>IF(BM125+BM126+BM127=0,"",BM125+BM126+BM127)</f>
        <v/>
      </c>
      <c r="BN128" s="1050">
        <f>SUM(BN125:BN127)</f>
        <v>0</v>
      </c>
      <c r="BO128" s="1048">
        <f>SUM(BO125:BO127)</f>
        <v>0</v>
      </c>
      <c r="BP128" s="1049" t="str">
        <f>IF(BP125+BP126+BP127=0,"",BP125+BP126+BP127)</f>
        <v/>
      </c>
      <c r="BQ128" s="1050">
        <f>SUM(BQ125:BQ127)</f>
        <v>0</v>
      </c>
      <c r="BR128" s="1048">
        <f>SUM(BR125:BR127)</f>
        <v>0</v>
      </c>
      <c r="BS128" s="1049" t="str">
        <f>IF(BS125+BS126+BS127=0,"",BS125+BS126+BS127)</f>
        <v/>
      </c>
      <c r="BT128" s="1050">
        <f>SUM(BT125:BT127)</f>
        <v>0</v>
      </c>
      <c r="BU128" s="1048">
        <f>SUM(BU125:BU127)</f>
        <v>0</v>
      </c>
      <c r="BV128" s="1049" t="str">
        <f>IF(BV125+BV126+BV127=0,"",BV125+BV126+BV127)</f>
        <v/>
      </c>
      <c r="BW128" s="1050">
        <f>SUM(BW125:BW127)</f>
        <v>0</v>
      </c>
      <c r="BX128" s="1048">
        <f>SUM(BX125:BX127)</f>
        <v>0</v>
      </c>
      <c r="BY128" s="1049" t="str">
        <f>IF(BY125+BY126+BY127=0,"",BY125+BY126+BY127)</f>
        <v/>
      </c>
      <c r="BZ128" s="1050">
        <f>SUM(BZ125:BZ127)</f>
        <v>0</v>
      </c>
      <c r="CA128" s="1048">
        <f>SUM(CA125:CA127)</f>
        <v>0</v>
      </c>
      <c r="CB128" s="1049" t="str">
        <f>IF(CB125+CB126+CB127=0,"",CB125+CB126+CB127)</f>
        <v/>
      </c>
      <c r="CC128" s="1050">
        <f>SUM(CC125:CC127)</f>
        <v>0</v>
      </c>
      <c r="CD128" s="1048">
        <f>SUM(CD125:CD127)</f>
        <v>0</v>
      </c>
      <c r="CE128" s="1049" t="str">
        <f>IF(CE125+CE126+CE127=0,"",CE125+CE126+CE127)</f>
        <v/>
      </c>
      <c r="CF128" s="1050">
        <f>SUM(CF125:CF127)</f>
        <v>0</v>
      </c>
      <c r="CG128" s="1048">
        <f>SUM(CG125:CG127)</f>
        <v>0</v>
      </c>
      <c r="CH128" s="1049" t="str">
        <f>IF(CH125+CH126+CH127=0,"",CH125+CH126+CH127)</f>
        <v/>
      </c>
      <c r="CI128" s="1050">
        <f>SUM(CI125:CI127)</f>
        <v>0</v>
      </c>
      <c r="CJ128" s="1048">
        <f>SUM(CJ125:CJ127)</f>
        <v>0</v>
      </c>
      <c r="CK128" s="1049" t="str">
        <f>IF(CK125+CK126+CK127=0,"",CK125+CK126+CK127)</f>
        <v/>
      </c>
      <c r="CL128" s="1050">
        <f>SUM(CL125:CL127)</f>
        <v>0</v>
      </c>
      <c r="CM128" s="1048">
        <f>SUM(CM125:CM127)</f>
        <v>0</v>
      </c>
      <c r="CN128" s="1049" t="str">
        <f>IF(CN125+CN126+CN127=0,"",CN125+CN126+CN127)</f>
        <v/>
      </c>
      <c r="CO128" s="1030">
        <f t="shared" si="2"/>
        <v>0</v>
      </c>
      <c r="CP128" s="1031">
        <f>MIN($DP$13:$DP$42)</f>
        <v>0</v>
      </c>
      <c r="CQ128" s="1053">
        <f>SUM(CQ125:CQ127)</f>
        <v>0</v>
      </c>
      <c r="CR128" s="1573"/>
      <c r="CS128" s="1574"/>
    </row>
    <row r="129" spans="1:117" x14ac:dyDescent="0.25">
      <c r="A129" s="1045">
        <f>A125+1</f>
        <v>43495</v>
      </c>
      <c r="B129" s="1044" t="s">
        <v>167</v>
      </c>
      <c r="C129" s="827"/>
      <c r="D129" s="827"/>
      <c r="E129" s="839"/>
      <c r="F129" s="828"/>
      <c r="G129" s="827"/>
      <c r="H129" s="842"/>
      <c r="I129" s="829"/>
      <c r="J129" s="827"/>
      <c r="K129" s="839"/>
      <c r="L129" s="828"/>
      <c r="M129" s="827"/>
      <c r="N129" s="842"/>
      <c r="O129" s="829"/>
      <c r="P129" s="827"/>
      <c r="Q129" s="839"/>
      <c r="R129" s="828"/>
      <c r="S129" s="827"/>
      <c r="T129" s="842"/>
      <c r="U129" s="829"/>
      <c r="V129" s="827"/>
      <c r="W129" s="839"/>
      <c r="X129" s="828"/>
      <c r="Y129" s="827"/>
      <c r="Z129" s="842"/>
      <c r="AA129" s="829"/>
      <c r="AB129" s="827"/>
      <c r="AC129" s="839"/>
      <c r="AD129" s="828"/>
      <c r="AE129" s="827"/>
      <c r="AF129" s="839"/>
      <c r="AG129" s="828"/>
      <c r="AH129" s="827"/>
      <c r="AI129" s="839"/>
      <c r="AJ129" s="828"/>
      <c r="AK129" s="827"/>
      <c r="AL129" s="839"/>
      <c r="AM129" s="828"/>
      <c r="AN129" s="827"/>
      <c r="AO129" s="839"/>
      <c r="AP129" s="828"/>
      <c r="AQ129" s="827"/>
      <c r="AR129" s="839"/>
      <c r="AS129" s="828"/>
      <c r="AT129" s="827"/>
      <c r="AU129" s="839"/>
      <c r="AV129" s="828"/>
      <c r="AW129" s="827"/>
      <c r="AX129" s="839"/>
      <c r="AY129" s="828"/>
      <c r="AZ129" s="827"/>
      <c r="BA129" s="839"/>
      <c r="BB129" s="828"/>
      <c r="BC129" s="827"/>
      <c r="BD129" s="839"/>
      <c r="BE129" s="828"/>
      <c r="BF129" s="827"/>
      <c r="BG129" s="839"/>
      <c r="BH129" s="828"/>
      <c r="BI129" s="827"/>
      <c r="BJ129" s="839"/>
      <c r="BK129" s="828"/>
      <c r="BL129" s="827"/>
      <c r="BM129" s="839"/>
      <c r="BN129" s="828"/>
      <c r="BO129" s="827"/>
      <c r="BP129" s="839"/>
      <c r="BQ129" s="828"/>
      <c r="BR129" s="827"/>
      <c r="BS129" s="839"/>
      <c r="BT129" s="828"/>
      <c r="BU129" s="827"/>
      <c r="BV129" s="839"/>
      <c r="BW129" s="828"/>
      <c r="BX129" s="827"/>
      <c r="BY129" s="839"/>
      <c r="BZ129" s="828"/>
      <c r="CA129" s="827"/>
      <c r="CB129" s="839"/>
      <c r="CC129" s="828"/>
      <c r="CD129" s="827"/>
      <c r="CE129" s="839"/>
      <c r="CF129" s="828"/>
      <c r="CG129" s="827"/>
      <c r="CH129" s="839"/>
      <c r="CI129" s="828"/>
      <c r="CJ129" s="827"/>
      <c r="CK129" s="839"/>
      <c r="CL129" s="828"/>
      <c r="CM129" s="827"/>
      <c r="CN129" s="839"/>
      <c r="CO129" s="1032">
        <f t="shared" si="2"/>
        <v>0</v>
      </c>
      <c r="CP129" s="1027">
        <f>CP132/3</f>
        <v>0</v>
      </c>
      <c r="CQ129" s="1022"/>
      <c r="CR129" s="1569"/>
      <c r="CS129" s="1570"/>
    </row>
    <row r="130" spans="1:117" x14ac:dyDescent="0.25">
      <c r="A130" s="1045"/>
      <c r="B130" s="1039" t="s">
        <v>168</v>
      </c>
      <c r="C130" s="830"/>
      <c r="D130" s="830"/>
      <c r="E130" s="840"/>
      <c r="F130" s="831"/>
      <c r="G130" s="830"/>
      <c r="H130" s="843"/>
      <c r="I130" s="810"/>
      <c r="J130" s="830"/>
      <c r="K130" s="840"/>
      <c r="L130" s="831"/>
      <c r="M130" s="830"/>
      <c r="N130" s="843"/>
      <c r="O130" s="810"/>
      <c r="P130" s="830"/>
      <c r="Q130" s="840"/>
      <c r="R130" s="831"/>
      <c r="S130" s="830"/>
      <c r="T130" s="843"/>
      <c r="U130" s="810"/>
      <c r="V130" s="830"/>
      <c r="W130" s="840"/>
      <c r="X130" s="831"/>
      <c r="Y130" s="830"/>
      <c r="Z130" s="843"/>
      <c r="AA130" s="810"/>
      <c r="AB130" s="830"/>
      <c r="AC130" s="840"/>
      <c r="AD130" s="831"/>
      <c r="AE130" s="830"/>
      <c r="AF130" s="840"/>
      <c r="AG130" s="831"/>
      <c r="AH130" s="830"/>
      <c r="AI130" s="840"/>
      <c r="AJ130" s="831"/>
      <c r="AK130" s="830"/>
      <c r="AL130" s="840"/>
      <c r="AM130" s="831"/>
      <c r="AN130" s="830"/>
      <c r="AO130" s="840"/>
      <c r="AP130" s="831"/>
      <c r="AQ130" s="830"/>
      <c r="AR130" s="840"/>
      <c r="AS130" s="831"/>
      <c r="AT130" s="830"/>
      <c r="AU130" s="840"/>
      <c r="AV130" s="831"/>
      <c r="AW130" s="830"/>
      <c r="AX130" s="840"/>
      <c r="AY130" s="831"/>
      <c r="AZ130" s="830"/>
      <c r="BA130" s="840"/>
      <c r="BB130" s="831"/>
      <c r="BC130" s="830"/>
      <c r="BD130" s="840"/>
      <c r="BE130" s="831"/>
      <c r="BF130" s="830"/>
      <c r="BG130" s="840"/>
      <c r="BH130" s="831"/>
      <c r="BI130" s="830"/>
      <c r="BJ130" s="840"/>
      <c r="BK130" s="831"/>
      <c r="BL130" s="830"/>
      <c r="BM130" s="840"/>
      <c r="BN130" s="831"/>
      <c r="BO130" s="830"/>
      <c r="BP130" s="840"/>
      <c r="BQ130" s="831"/>
      <c r="BR130" s="830"/>
      <c r="BS130" s="840"/>
      <c r="BT130" s="831"/>
      <c r="BU130" s="830"/>
      <c r="BV130" s="840"/>
      <c r="BW130" s="831"/>
      <c r="BX130" s="830"/>
      <c r="BY130" s="840"/>
      <c r="BZ130" s="831"/>
      <c r="CA130" s="830"/>
      <c r="CB130" s="840"/>
      <c r="CC130" s="831"/>
      <c r="CD130" s="830"/>
      <c r="CE130" s="840"/>
      <c r="CF130" s="831"/>
      <c r="CG130" s="830"/>
      <c r="CH130" s="840"/>
      <c r="CI130" s="831"/>
      <c r="CJ130" s="830"/>
      <c r="CK130" s="840"/>
      <c r="CL130" s="831"/>
      <c r="CM130" s="830"/>
      <c r="CN130" s="840"/>
      <c r="CO130" s="1028">
        <f t="shared" si="2"/>
        <v>0</v>
      </c>
      <c r="CP130" s="1029">
        <f>CP132/3</f>
        <v>0</v>
      </c>
      <c r="CQ130" s="1023"/>
      <c r="CR130" s="1571"/>
      <c r="CS130" s="1572"/>
    </row>
    <row r="131" spans="1:117" x14ac:dyDescent="0.25">
      <c r="A131" s="1045"/>
      <c r="B131" s="1039" t="s">
        <v>169</v>
      </c>
      <c r="C131" s="830"/>
      <c r="D131" s="830"/>
      <c r="E131" s="841"/>
      <c r="F131" s="831"/>
      <c r="G131" s="830"/>
      <c r="H131" s="844"/>
      <c r="I131" s="810"/>
      <c r="J131" s="830"/>
      <c r="K131" s="841"/>
      <c r="L131" s="831"/>
      <c r="M131" s="830"/>
      <c r="N131" s="844"/>
      <c r="O131" s="810"/>
      <c r="P131" s="830"/>
      <c r="Q131" s="841"/>
      <c r="R131" s="831"/>
      <c r="S131" s="830"/>
      <c r="T131" s="844"/>
      <c r="U131" s="810"/>
      <c r="V131" s="830"/>
      <c r="W131" s="841"/>
      <c r="X131" s="831"/>
      <c r="Y131" s="830"/>
      <c r="Z131" s="844"/>
      <c r="AA131" s="810"/>
      <c r="AB131" s="830"/>
      <c r="AC131" s="841"/>
      <c r="AD131" s="831"/>
      <c r="AE131" s="830"/>
      <c r="AF131" s="841"/>
      <c r="AG131" s="831"/>
      <c r="AH131" s="830"/>
      <c r="AI131" s="841"/>
      <c r="AJ131" s="831"/>
      <c r="AK131" s="830"/>
      <c r="AL131" s="841"/>
      <c r="AM131" s="831"/>
      <c r="AN131" s="830"/>
      <c r="AO131" s="841"/>
      <c r="AP131" s="831"/>
      <c r="AQ131" s="830"/>
      <c r="AR131" s="841"/>
      <c r="AS131" s="831"/>
      <c r="AT131" s="830"/>
      <c r="AU131" s="841"/>
      <c r="AV131" s="831"/>
      <c r="AW131" s="830"/>
      <c r="AX131" s="841"/>
      <c r="AY131" s="831"/>
      <c r="AZ131" s="830"/>
      <c r="BA131" s="841"/>
      <c r="BB131" s="831"/>
      <c r="BC131" s="830"/>
      <c r="BD131" s="841"/>
      <c r="BE131" s="831"/>
      <c r="BF131" s="830"/>
      <c r="BG131" s="841"/>
      <c r="BH131" s="831"/>
      <c r="BI131" s="830"/>
      <c r="BJ131" s="841"/>
      <c r="BK131" s="831"/>
      <c r="BL131" s="830"/>
      <c r="BM131" s="841"/>
      <c r="BN131" s="831"/>
      <c r="BO131" s="830"/>
      <c r="BP131" s="841"/>
      <c r="BQ131" s="831"/>
      <c r="BR131" s="830"/>
      <c r="BS131" s="841"/>
      <c r="BT131" s="831"/>
      <c r="BU131" s="830"/>
      <c r="BV131" s="841"/>
      <c r="BW131" s="831"/>
      <c r="BX131" s="830"/>
      <c r="BY131" s="841"/>
      <c r="BZ131" s="831"/>
      <c r="CA131" s="830"/>
      <c r="CB131" s="841"/>
      <c r="CC131" s="831"/>
      <c r="CD131" s="830"/>
      <c r="CE131" s="841"/>
      <c r="CF131" s="831"/>
      <c r="CG131" s="830"/>
      <c r="CH131" s="841"/>
      <c r="CI131" s="831"/>
      <c r="CJ131" s="830"/>
      <c r="CK131" s="841"/>
      <c r="CL131" s="831"/>
      <c r="CM131" s="830"/>
      <c r="CN131" s="841"/>
      <c r="CO131" s="1028">
        <f t="shared" si="2"/>
        <v>0</v>
      </c>
      <c r="CP131" s="1029">
        <f>CP132/3</f>
        <v>0</v>
      </c>
      <c r="CQ131" s="1024"/>
      <c r="CR131" s="1571"/>
      <c r="CS131" s="1572"/>
    </row>
    <row r="132" spans="1:117" ht="15.75" thickBot="1" x14ac:dyDescent="0.3">
      <c r="A132" s="1046"/>
      <c r="B132" s="1042" t="s">
        <v>170</v>
      </c>
      <c r="C132" s="1048">
        <f>SUM(C129:C131)</f>
        <v>0</v>
      </c>
      <c r="D132" s="1048">
        <f>SUM(D129:D131)</f>
        <v>0</v>
      </c>
      <c r="E132" s="1049" t="str">
        <f>IF(E129+E130+E131=0,"",E129+E130+E131)</f>
        <v/>
      </c>
      <c r="F132" s="1050">
        <f>SUM(F129:F131)</f>
        <v>0</v>
      </c>
      <c r="G132" s="1048">
        <f>SUM(G129:G131)</f>
        <v>0</v>
      </c>
      <c r="H132" s="1051" t="str">
        <f>IF(H129+H130+H131=0,"",H129+H130+H131)</f>
        <v/>
      </c>
      <c r="I132" s="1052">
        <f>SUM(I129:I131)</f>
        <v>0</v>
      </c>
      <c r="J132" s="1048">
        <f>SUM(J129:J131)</f>
        <v>0</v>
      </c>
      <c r="K132" s="1049" t="str">
        <f>IF(K129+K130+K131=0,"",K129+K130+K131)</f>
        <v/>
      </c>
      <c r="L132" s="1050">
        <f>SUM(L129:L131)</f>
        <v>0</v>
      </c>
      <c r="M132" s="1048">
        <f>SUM(M129:M131)</f>
        <v>0</v>
      </c>
      <c r="N132" s="1051" t="str">
        <f>IF(N129+N130+N131=0,"",N129+N130+N131)</f>
        <v/>
      </c>
      <c r="O132" s="1052">
        <f>SUM(O129:O131)</f>
        <v>0</v>
      </c>
      <c r="P132" s="1048">
        <f>SUM(P129:P131)</f>
        <v>0</v>
      </c>
      <c r="Q132" s="1049" t="str">
        <f>IF(Q129+Q130+Q131=0,"",Q129+Q130+Q131)</f>
        <v/>
      </c>
      <c r="R132" s="1050">
        <f>SUM(R129:R131)</f>
        <v>0</v>
      </c>
      <c r="S132" s="1048">
        <f>SUM(S129:S131)</f>
        <v>0</v>
      </c>
      <c r="T132" s="1051" t="str">
        <f>IF(T129+T130+T131=0,"",T129+T130+T131)</f>
        <v/>
      </c>
      <c r="U132" s="1052">
        <f>SUM(U129:U131)</f>
        <v>0</v>
      </c>
      <c r="V132" s="1048">
        <f>SUM(V129:V131)</f>
        <v>0</v>
      </c>
      <c r="W132" s="1049" t="str">
        <f>IF(W129+W130+W131=0,"",W129+W130+W131)</f>
        <v/>
      </c>
      <c r="X132" s="1050">
        <f>SUM(X129:X131)</f>
        <v>0</v>
      </c>
      <c r="Y132" s="1048">
        <f>SUM(Y129:Y131)</f>
        <v>0</v>
      </c>
      <c r="Z132" s="1051" t="str">
        <f>IF(Z129+Z130+Z131=0,"",Z129+Z130+Z131)</f>
        <v/>
      </c>
      <c r="AA132" s="1052">
        <f>SUM(AA129:AA131)</f>
        <v>0</v>
      </c>
      <c r="AB132" s="1048">
        <f>SUM(AB129:AB131)</f>
        <v>0</v>
      </c>
      <c r="AC132" s="1049" t="str">
        <f>IF(AC129+AC130+AC131=0,"",AC129+AC130+AC131)</f>
        <v/>
      </c>
      <c r="AD132" s="1050">
        <f>SUM(AD129:AD131)</f>
        <v>0</v>
      </c>
      <c r="AE132" s="1048">
        <f>SUM(AE129:AE131)</f>
        <v>0</v>
      </c>
      <c r="AF132" s="1049" t="str">
        <f>IF(AF129+AF130+AF131=0,"",AF129+AF130+AF131)</f>
        <v/>
      </c>
      <c r="AG132" s="1050">
        <f>SUM(AG129:AG131)</f>
        <v>0</v>
      </c>
      <c r="AH132" s="1048">
        <f>SUM(AH129:AH131)</f>
        <v>0</v>
      </c>
      <c r="AI132" s="1049" t="str">
        <f>IF(AI129+AI130+AI131=0,"",AI129+AI130+AI131)</f>
        <v/>
      </c>
      <c r="AJ132" s="1050">
        <f>SUM(AJ129:AJ131)</f>
        <v>0</v>
      </c>
      <c r="AK132" s="1048">
        <f>SUM(AK129:AK131)</f>
        <v>0</v>
      </c>
      <c r="AL132" s="1049" t="str">
        <f>IF(AL129+AL130+AL131=0,"",AL129+AL130+AL131)</f>
        <v/>
      </c>
      <c r="AM132" s="1050">
        <f>SUM(AM129:AM131)</f>
        <v>0</v>
      </c>
      <c r="AN132" s="1048">
        <f>SUM(AN129:AN131)</f>
        <v>0</v>
      </c>
      <c r="AO132" s="1049" t="str">
        <f>IF(AO129+AO130+AO131=0,"",AO129+AO130+AO131)</f>
        <v/>
      </c>
      <c r="AP132" s="1050">
        <f>SUM(AP129:AP131)</f>
        <v>0</v>
      </c>
      <c r="AQ132" s="1048">
        <f>SUM(AQ129:AQ131)</f>
        <v>0</v>
      </c>
      <c r="AR132" s="1049" t="str">
        <f>IF(AR129+AR130+AR131=0,"",AR129+AR130+AR131)</f>
        <v/>
      </c>
      <c r="AS132" s="1050">
        <f>SUM(AS129:AS131)</f>
        <v>0</v>
      </c>
      <c r="AT132" s="1048">
        <f>SUM(AT129:AT131)</f>
        <v>0</v>
      </c>
      <c r="AU132" s="1049" t="str">
        <f>IF(AU129+AU130+AU131=0,"",AU129+AU130+AU131)</f>
        <v/>
      </c>
      <c r="AV132" s="1050">
        <f>SUM(AV129:AV131)</f>
        <v>0</v>
      </c>
      <c r="AW132" s="1048">
        <f>SUM(AW129:AW131)</f>
        <v>0</v>
      </c>
      <c r="AX132" s="1049" t="str">
        <f>IF(AX129+AX130+AX131=0,"",AX129+AX130+AX131)</f>
        <v/>
      </c>
      <c r="AY132" s="1050">
        <f>SUM(AY129:AY131)</f>
        <v>0</v>
      </c>
      <c r="AZ132" s="1048">
        <f>SUM(AZ129:AZ131)</f>
        <v>0</v>
      </c>
      <c r="BA132" s="1049" t="str">
        <f>IF(BA129+BA130+BA131=0,"",BA129+BA130+BA131)</f>
        <v/>
      </c>
      <c r="BB132" s="1050">
        <f>SUM(BB129:BB131)</f>
        <v>0</v>
      </c>
      <c r="BC132" s="1048">
        <f>SUM(BC129:BC131)</f>
        <v>0</v>
      </c>
      <c r="BD132" s="1049" t="str">
        <f>IF(BD129+BD130+BD131=0,"",BD129+BD130+BD131)</f>
        <v/>
      </c>
      <c r="BE132" s="1050">
        <f>SUM(BE129:BE131)</f>
        <v>0</v>
      </c>
      <c r="BF132" s="1048">
        <f>SUM(BF129:BF131)</f>
        <v>0</v>
      </c>
      <c r="BG132" s="1049" t="str">
        <f>IF(BG129+BG130+BG131=0,"",BG129+BG130+BG131)</f>
        <v/>
      </c>
      <c r="BH132" s="1050">
        <f>SUM(BH129:BH131)</f>
        <v>0</v>
      </c>
      <c r="BI132" s="1048">
        <f>SUM(BI129:BI131)</f>
        <v>0</v>
      </c>
      <c r="BJ132" s="1049" t="str">
        <f>IF(BJ129+BJ130+BJ131=0,"",BJ129+BJ130+BJ131)</f>
        <v/>
      </c>
      <c r="BK132" s="1050">
        <f>SUM(BK129:BK131)</f>
        <v>0</v>
      </c>
      <c r="BL132" s="1048">
        <f>SUM(BL129:BL131)</f>
        <v>0</v>
      </c>
      <c r="BM132" s="1049" t="str">
        <f>IF(BM129+BM130+BM131=0,"",BM129+BM130+BM131)</f>
        <v/>
      </c>
      <c r="BN132" s="1050">
        <f>SUM(BN129:BN131)</f>
        <v>0</v>
      </c>
      <c r="BO132" s="1048">
        <f>SUM(BO129:BO131)</f>
        <v>0</v>
      </c>
      <c r="BP132" s="1049" t="str">
        <f>IF(BP129+BP130+BP131=0,"",BP129+BP130+BP131)</f>
        <v/>
      </c>
      <c r="BQ132" s="1050">
        <f>SUM(BQ129:BQ131)</f>
        <v>0</v>
      </c>
      <c r="BR132" s="1048">
        <f>SUM(BR129:BR131)</f>
        <v>0</v>
      </c>
      <c r="BS132" s="1049" t="str">
        <f>IF(BS129+BS130+BS131=0,"",BS129+BS130+BS131)</f>
        <v/>
      </c>
      <c r="BT132" s="1050">
        <f>SUM(BT129:BT131)</f>
        <v>0</v>
      </c>
      <c r="BU132" s="1048">
        <f>SUM(BU129:BU131)</f>
        <v>0</v>
      </c>
      <c r="BV132" s="1049" t="str">
        <f>IF(BV129+BV130+BV131=0,"",BV129+BV130+BV131)</f>
        <v/>
      </c>
      <c r="BW132" s="1050">
        <f>SUM(BW129:BW131)</f>
        <v>0</v>
      </c>
      <c r="BX132" s="1048">
        <f>SUM(BX129:BX131)</f>
        <v>0</v>
      </c>
      <c r="BY132" s="1049" t="str">
        <f>IF(BY129+BY130+BY131=0,"",BY129+BY130+BY131)</f>
        <v/>
      </c>
      <c r="BZ132" s="1050">
        <f>SUM(BZ129:BZ131)</f>
        <v>0</v>
      </c>
      <c r="CA132" s="1048">
        <f>SUM(CA129:CA131)</f>
        <v>0</v>
      </c>
      <c r="CB132" s="1049" t="str">
        <f>IF(CB129+CB130+CB131=0,"",CB129+CB130+CB131)</f>
        <v/>
      </c>
      <c r="CC132" s="1050">
        <f>SUM(CC129:CC131)</f>
        <v>0</v>
      </c>
      <c r="CD132" s="1048">
        <f>SUM(CD129:CD131)</f>
        <v>0</v>
      </c>
      <c r="CE132" s="1049" t="str">
        <f>IF(CE129+CE130+CE131=0,"",CE129+CE130+CE131)</f>
        <v/>
      </c>
      <c r="CF132" s="1050">
        <f>SUM(CF129:CF131)</f>
        <v>0</v>
      </c>
      <c r="CG132" s="1048">
        <f>SUM(CG129:CG131)</f>
        <v>0</v>
      </c>
      <c r="CH132" s="1049" t="str">
        <f>IF(CH129+CH130+CH131=0,"",CH129+CH130+CH131)</f>
        <v/>
      </c>
      <c r="CI132" s="1050">
        <f>SUM(CI129:CI131)</f>
        <v>0</v>
      </c>
      <c r="CJ132" s="1048">
        <f>SUM(CJ129:CJ131)</f>
        <v>0</v>
      </c>
      <c r="CK132" s="1049" t="str">
        <f>IF(CK129+CK130+CK131=0,"",CK129+CK130+CK131)</f>
        <v/>
      </c>
      <c r="CL132" s="1050">
        <f>SUM(CL129:CL131)</f>
        <v>0</v>
      </c>
      <c r="CM132" s="1048">
        <f>SUM(CM129:CM131)</f>
        <v>0</v>
      </c>
      <c r="CN132" s="1049" t="str">
        <f>IF(CN129+CN130+CN131=0,"",CN129+CN130+CN131)</f>
        <v/>
      </c>
      <c r="CO132" s="1030">
        <f t="shared" si="2"/>
        <v>0</v>
      </c>
      <c r="CP132" s="1031">
        <f>MIN($DP$13:$DP$42)</f>
        <v>0</v>
      </c>
      <c r="CQ132" s="1053">
        <f>SUM(CQ129:CQ131)</f>
        <v>0</v>
      </c>
      <c r="CR132" s="1573"/>
      <c r="CS132" s="1574"/>
    </row>
    <row r="133" spans="1:117" x14ac:dyDescent="0.25">
      <c r="A133" s="1043">
        <f>A129+1</f>
        <v>43496</v>
      </c>
      <c r="B133" s="1044" t="s">
        <v>167</v>
      </c>
      <c r="C133" s="827"/>
      <c r="D133" s="827"/>
      <c r="E133" s="839"/>
      <c r="F133" s="828"/>
      <c r="G133" s="827"/>
      <c r="H133" s="842"/>
      <c r="I133" s="829"/>
      <c r="J133" s="827"/>
      <c r="K133" s="839"/>
      <c r="L133" s="828"/>
      <c r="M133" s="827"/>
      <c r="N133" s="842"/>
      <c r="O133" s="829"/>
      <c r="P133" s="827"/>
      <c r="Q133" s="839"/>
      <c r="R133" s="828"/>
      <c r="S133" s="827"/>
      <c r="T133" s="842"/>
      <c r="U133" s="829"/>
      <c r="V133" s="827"/>
      <c r="W133" s="839"/>
      <c r="X133" s="828"/>
      <c r="Y133" s="827"/>
      <c r="Z133" s="842"/>
      <c r="AA133" s="829"/>
      <c r="AB133" s="827"/>
      <c r="AC133" s="839"/>
      <c r="AD133" s="828"/>
      <c r="AE133" s="827"/>
      <c r="AF133" s="839"/>
      <c r="AG133" s="828"/>
      <c r="AH133" s="827"/>
      <c r="AI133" s="839"/>
      <c r="AJ133" s="828"/>
      <c r="AK133" s="827"/>
      <c r="AL133" s="839"/>
      <c r="AM133" s="828"/>
      <c r="AN133" s="827"/>
      <c r="AO133" s="839"/>
      <c r="AP133" s="828"/>
      <c r="AQ133" s="827"/>
      <c r="AR133" s="839"/>
      <c r="AS133" s="828"/>
      <c r="AT133" s="827"/>
      <c r="AU133" s="839"/>
      <c r="AV133" s="828"/>
      <c r="AW133" s="827"/>
      <c r="AX133" s="839"/>
      <c r="AY133" s="828"/>
      <c r="AZ133" s="827"/>
      <c r="BA133" s="839"/>
      <c r="BB133" s="828"/>
      <c r="BC133" s="827"/>
      <c r="BD133" s="839"/>
      <c r="BE133" s="828"/>
      <c r="BF133" s="827"/>
      <c r="BG133" s="839"/>
      <c r="BH133" s="828"/>
      <c r="BI133" s="827"/>
      <c r="BJ133" s="839"/>
      <c r="BK133" s="828"/>
      <c r="BL133" s="827"/>
      <c r="BM133" s="839"/>
      <c r="BN133" s="828"/>
      <c r="BO133" s="827"/>
      <c r="BP133" s="839"/>
      <c r="BQ133" s="828"/>
      <c r="BR133" s="827"/>
      <c r="BS133" s="839"/>
      <c r="BT133" s="828"/>
      <c r="BU133" s="827"/>
      <c r="BV133" s="839"/>
      <c r="BW133" s="828"/>
      <c r="BX133" s="827"/>
      <c r="BY133" s="839"/>
      <c r="BZ133" s="828"/>
      <c r="CA133" s="827"/>
      <c r="CB133" s="839"/>
      <c r="CC133" s="828"/>
      <c r="CD133" s="827"/>
      <c r="CE133" s="839"/>
      <c r="CF133" s="828"/>
      <c r="CG133" s="827"/>
      <c r="CH133" s="839"/>
      <c r="CI133" s="828"/>
      <c r="CJ133" s="827"/>
      <c r="CK133" s="839"/>
      <c r="CL133" s="828"/>
      <c r="CM133" s="827"/>
      <c r="CN133" s="839"/>
      <c r="CO133" s="1032">
        <f t="shared" si="2"/>
        <v>0</v>
      </c>
      <c r="CP133" s="1027">
        <f>CP136/3</f>
        <v>0</v>
      </c>
      <c r="CQ133" s="1022"/>
      <c r="CR133" s="1569"/>
      <c r="CS133" s="1570"/>
    </row>
    <row r="134" spans="1:117" x14ac:dyDescent="0.25">
      <c r="A134" s="1045"/>
      <c r="B134" s="1039" t="s">
        <v>168</v>
      </c>
      <c r="C134" s="830"/>
      <c r="D134" s="830"/>
      <c r="E134" s="840"/>
      <c r="F134" s="831"/>
      <c r="G134" s="830"/>
      <c r="H134" s="843"/>
      <c r="I134" s="810"/>
      <c r="J134" s="830"/>
      <c r="K134" s="840"/>
      <c r="L134" s="831"/>
      <c r="M134" s="830"/>
      <c r="N134" s="843"/>
      <c r="O134" s="810"/>
      <c r="P134" s="830"/>
      <c r="Q134" s="840"/>
      <c r="R134" s="831"/>
      <c r="S134" s="830"/>
      <c r="T134" s="843"/>
      <c r="U134" s="810"/>
      <c r="V134" s="830"/>
      <c r="W134" s="840"/>
      <c r="X134" s="831"/>
      <c r="Y134" s="830"/>
      <c r="Z134" s="843"/>
      <c r="AA134" s="810"/>
      <c r="AB134" s="830"/>
      <c r="AC134" s="840"/>
      <c r="AD134" s="831"/>
      <c r="AE134" s="830"/>
      <c r="AF134" s="840"/>
      <c r="AG134" s="831"/>
      <c r="AH134" s="830"/>
      <c r="AI134" s="840"/>
      <c r="AJ134" s="831"/>
      <c r="AK134" s="830"/>
      <c r="AL134" s="840"/>
      <c r="AM134" s="831"/>
      <c r="AN134" s="830"/>
      <c r="AO134" s="840"/>
      <c r="AP134" s="831"/>
      <c r="AQ134" s="830"/>
      <c r="AR134" s="840"/>
      <c r="AS134" s="831"/>
      <c r="AT134" s="830"/>
      <c r="AU134" s="840"/>
      <c r="AV134" s="831"/>
      <c r="AW134" s="830"/>
      <c r="AX134" s="840"/>
      <c r="AY134" s="831"/>
      <c r="AZ134" s="830"/>
      <c r="BA134" s="840"/>
      <c r="BB134" s="831"/>
      <c r="BC134" s="830"/>
      <c r="BD134" s="840"/>
      <c r="BE134" s="831"/>
      <c r="BF134" s="830"/>
      <c r="BG134" s="840"/>
      <c r="BH134" s="831"/>
      <c r="BI134" s="830"/>
      <c r="BJ134" s="840"/>
      <c r="BK134" s="831"/>
      <c r="BL134" s="830"/>
      <c r="BM134" s="840"/>
      <c r="BN134" s="831"/>
      <c r="BO134" s="830"/>
      <c r="BP134" s="840"/>
      <c r="BQ134" s="831"/>
      <c r="BR134" s="830"/>
      <c r="BS134" s="840"/>
      <c r="BT134" s="831"/>
      <c r="BU134" s="830"/>
      <c r="BV134" s="840"/>
      <c r="BW134" s="831"/>
      <c r="BX134" s="830"/>
      <c r="BY134" s="840"/>
      <c r="BZ134" s="831"/>
      <c r="CA134" s="830"/>
      <c r="CB134" s="840"/>
      <c r="CC134" s="831"/>
      <c r="CD134" s="830"/>
      <c r="CE134" s="840"/>
      <c r="CF134" s="831"/>
      <c r="CG134" s="830"/>
      <c r="CH134" s="840"/>
      <c r="CI134" s="831"/>
      <c r="CJ134" s="830"/>
      <c r="CK134" s="840"/>
      <c r="CL134" s="831"/>
      <c r="CM134" s="830"/>
      <c r="CN134" s="840"/>
      <c r="CO134" s="1028">
        <f t="shared" si="2"/>
        <v>0</v>
      </c>
      <c r="CP134" s="1029">
        <f>CP136/3</f>
        <v>0</v>
      </c>
      <c r="CQ134" s="1023"/>
      <c r="CR134" s="1571"/>
      <c r="CS134" s="1572"/>
    </row>
    <row r="135" spans="1:117" x14ac:dyDescent="0.25">
      <c r="A135" s="1045"/>
      <c r="B135" s="1039" t="s">
        <v>169</v>
      </c>
      <c r="C135" s="830"/>
      <c r="D135" s="830"/>
      <c r="E135" s="841"/>
      <c r="F135" s="831"/>
      <c r="G135" s="830"/>
      <c r="H135" s="844"/>
      <c r="I135" s="810"/>
      <c r="J135" s="830"/>
      <c r="K135" s="841"/>
      <c r="L135" s="831"/>
      <c r="M135" s="830"/>
      <c r="N135" s="844"/>
      <c r="O135" s="810"/>
      <c r="P135" s="830"/>
      <c r="Q135" s="841"/>
      <c r="R135" s="831"/>
      <c r="S135" s="830"/>
      <c r="T135" s="844"/>
      <c r="U135" s="810"/>
      <c r="V135" s="830"/>
      <c r="W135" s="841"/>
      <c r="X135" s="831"/>
      <c r="Y135" s="830"/>
      <c r="Z135" s="844"/>
      <c r="AA135" s="810"/>
      <c r="AB135" s="830"/>
      <c r="AC135" s="841"/>
      <c r="AD135" s="831"/>
      <c r="AE135" s="830"/>
      <c r="AF135" s="841"/>
      <c r="AG135" s="831"/>
      <c r="AH135" s="830"/>
      <c r="AI135" s="841"/>
      <c r="AJ135" s="831"/>
      <c r="AK135" s="830"/>
      <c r="AL135" s="841"/>
      <c r="AM135" s="831"/>
      <c r="AN135" s="830"/>
      <c r="AO135" s="841"/>
      <c r="AP135" s="831"/>
      <c r="AQ135" s="830"/>
      <c r="AR135" s="841"/>
      <c r="AS135" s="831"/>
      <c r="AT135" s="830"/>
      <c r="AU135" s="841"/>
      <c r="AV135" s="831"/>
      <c r="AW135" s="830"/>
      <c r="AX135" s="841"/>
      <c r="AY135" s="831"/>
      <c r="AZ135" s="830"/>
      <c r="BA135" s="841"/>
      <c r="BB135" s="831"/>
      <c r="BC135" s="830"/>
      <c r="BD135" s="841"/>
      <c r="BE135" s="831"/>
      <c r="BF135" s="830"/>
      <c r="BG135" s="841"/>
      <c r="BH135" s="831"/>
      <c r="BI135" s="830"/>
      <c r="BJ135" s="841"/>
      <c r="BK135" s="831"/>
      <c r="BL135" s="830"/>
      <c r="BM135" s="841"/>
      <c r="BN135" s="831"/>
      <c r="BO135" s="830"/>
      <c r="BP135" s="841"/>
      <c r="BQ135" s="831"/>
      <c r="BR135" s="830"/>
      <c r="BS135" s="841"/>
      <c r="BT135" s="831"/>
      <c r="BU135" s="830"/>
      <c r="BV135" s="841"/>
      <c r="BW135" s="831"/>
      <c r="BX135" s="830"/>
      <c r="BY135" s="841"/>
      <c r="BZ135" s="831"/>
      <c r="CA135" s="830"/>
      <c r="CB135" s="841"/>
      <c r="CC135" s="831"/>
      <c r="CD135" s="830"/>
      <c r="CE135" s="841"/>
      <c r="CF135" s="831"/>
      <c r="CG135" s="830"/>
      <c r="CH135" s="841"/>
      <c r="CI135" s="831"/>
      <c r="CJ135" s="830"/>
      <c r="CK135" s="841"/>
      <c r="CL135" s="831"/>
      <c r="CM135" s="830"/>
      <c r="CN135" s="841"/>
      <c r="CO135" s="1028">
        <f t="shared" si="2"/>
        <v>0</v>
      </c>
      <c r="CP135" s="1029">
        <f>CP136/3</f>
        <v>0</v>
      </c>
      <c r="CQ135" s="1024"/>
      <c r="CR135" s="1571"/>
      <c r="CS135" s="1572"/>
    </row>
    <row r="136" spans="1:117" ht="15.75" thickBot="1" x14ac:dyDescent="0.3">
      <c r="A136" s="1041"/>
      <c r="B136" s="1042" t="s">
        <v>170</v>
      </c>
      <c r="C136" s="1048">
        <f>SUM(C133:C135)</f>
        <v>0</v>
      </c>
      <c r="D136" s="1048">
        <f>SUM(D133:D135)</f>
        <v>0</v>
      </c>
      <c r="E136" s="1049" t="str">
        <f>IF(E133+E134+E135=0,"",E133+E134+E135)</f>
        <v/>
      </c>
      <c r="F136" s="1050">
        <f>SUM(F133:F135)</f>
        <v>0</v>
      </c>
      <c r="G136" s="1048">
        <f>SUM(G133:G135)</f>
        <v>0</v>
      </c>
      <c r="H136" s="1051" t="str">
        <f>IF(H133+H134+H135=0,"",H133+H134+H135)</f>
        <v/>
      </c>
      <c r="I136" s="1052">
        <f>SUM(I133:I135)</f>
        <v>0</v>
      </c>
      <c r="J136" s="1048">
        <f>SUM(J133:J135)</f>
        <v>0</v>
      </c>
      <c r="K136" s="1049" t="str">
        <f>IF(K133+K134+K135=0,"",K133+K134+K135)</f>
        <v/>
      </c>
      <c r="L136" s="1050">
        <f>SUM(L133:L135)</f>
        <v>0</v>
      </c>
      <c r="M136" s="1048">
        <f>SUM(M133:M135)</f>
        <v>0</v>
      </c>
      <c r="N136" s="1051" t="str">
        <f>IF(N133+N134+N135=0,"",N133+N134+N135)</f>
        <v/>
      </c>
      <c r="O136" s="1052">
        <f>SUM(O133:O135)</f>
        <v>0</v>
      </c>
      <c r="P136" s="1048">
        <f>SUM(P133:P135)</f>
        <v>0</v>
      </c>
      <c r="Q136" s="1049" t="str">
        <f>IF(Q133+Q134+Q135=0,"",Q133+Q134+Q135)</f>
        <v/>
      </c>
      <c r="R136" s="1050">
        <f>SUM(R133:R135)</f>
        <v>0</v>
      </c>
      <c r="S136" s="1048">
        <f>SUM(S133:S135)</f>
        <v>0</v>
      </c>
      <c r="T136" s="1051" t="str">
        <f>IF(T133+T134+T135=0,"",T133+T134+T135)</f>
        <v/>
      </c>
      <c r="U136" s="1052">
        <f>SUM(U133:U135)</f>
        <v>0</v>
      </c>
      <c r="V136" s="1048">
        <f>SUM(V133:V135)</f>
        <v>0</v>
      </c>
      <c r="W136" s="1049" t="str">
        <f>IF(W133+W134+W135=0,"",W133+W134+W135)</f>
        <v/>
      </c>
      <c r="X136" s="1050">
        <f>SUM(X133:X135)</f>
        <v>0</v>
      </c>
      <c r="Y136" s="1048">
        <f>SUM(Y133:Y135)</f>
        <v>0</v>
      </c>
      <c r="Z136" s="1051" t="str">
        <f>IF(Z133+Z134+Z135=0,"",Z133+Z134+Z135)</f>
        <v/>
      </c>
      <c r="AA136" s="1052">
        <f>SUM(AA133:AA135)</f>
        <v>0</v>
      </c>
      <c r="AB136" s="1048">
        <f>SUM(AB133:AB135)</f>
        <v>0</v>
      </c>
      <c r="AC136" s="1049" t="str">
        <f>IF(AC133+AC134+AC135=0,"",AC133+AC134+AC135)</f>
        <v/>
      </c>
      <c r="AD136" s="1050">
        <f>SUM(AD133:AD135)</f>
        <v>0</v>
      </c>
      <c r="AE136" s="1048">
        <f>SUM(AE133:AE135)</f>
        <v>0</v>
      </c>
      <c r="AF136" s="1049" t="str">
        <f>IF(AF133+AF134+AF135=0,"",AF133+AF134+AF135)</f>
        <v/>
      </c>
      <c r="AG136" s="1050">
        <f>SUM(AG133:AG135)</f>
        <v>0</v>
      </c>
      <c r="AH136" s="1048">
        <f>SUM(AH133:AH135)</f>
        <v>0</v>
      </c>
      <c r="AI136" s="1049" t="str">
        <f>IF(AI133+AI134+AI135=0,"",AI133+AI134+AI135)</f>
        <v/>
      </c>
      <c r="AJ136" s="1050">
        <f>SUM(AJ133:AJ135)</f>
        <v>0</v>
      </c>
      <c r="AK136" s="1048">
        <f>SUM(AK133:AK135)</f>
        <v>0</v>
      </c>
      <c r="AL136" s="1049" t="str">
        <f>IF(AL133+AL134+AL135=0,"",AL133+AL134+AL135)</f>
        <v/>
      </c>
      <c r="AM136" s="1050">
        <f>SUM(AM133:AM135)</f>
        <v>0</v>
      </c>
      <c r="AN136" s="1048">
        <f>SUM(AN133:AN135)</f>
        <v>0</v>
      </c>
      <c r="AO136" s="1049" t="str">
        <f>IF(AO133+AO134+AO135=0,"",AO133+AO134+AO135)</f>
        <v/>
      </c>
      <c r="AP136" s="1050">
        <f>SUM(AP133:AP135)</f>
        <v>0</v>
      </c>
      <c r="AQ136" s="1048">
        <f>SUM(AQ133:AQ135)</f>
        <v>0</v>
      </c>
      <c r="AR136" s="1049" t="str">
        <f>IF(AR133+AR134+AR135=0,"",AR133+AR134+AR135)</f>
        <v/>
      </c>
      <c r="AS136" s="1050">
        <f>SUM(AS133:AS135)</f>
        <v>0</v>
      </c>
      <c r="AT136" s="1048">
        <f>SUM(AT133:AT135)</f>
        <v>0</v>
      </c>
      <c r="AU136" s="1049" t="str">
        <f>IF(AU133+AU134+AU135=0,"",AU133+AU134+AU135)</f>
        <v/>
      </c>
      <c r="AV136" s="1050">
        <f>SUM(AV133:AV135)</f>
        <v>0</v>
      </c>
      <c r="AW136" s="1048">
        <f>SUM(AW133:AW135)</f>
        <v>0</v>
      </c>
      <c r="AX136" s="1049" t="str">
        <f>IF(AX133+AX134+AX135=0,"",AX133+AX134+AX135)</f>
        <v/>
      </c>
      <c r="AY136" s="1050">
        <f>SUM(AY133:AY135)</f>
        <v>0</v>
      </c>
      <c r="AZ136" s="1048">
        <f>SUM(AZ133:AZ135)</f>
        <v>0</v>
      </c>
      <c r="BA136" s="1049" t="str">
        <f>IF(BA133+BA134+BA135=0,"",BA133+BA134+BA135)</f>
        <v/>
      </c>
      <c r="BB136" s="1050">
        <f>SUM(BB133:BB135)</f>
        <v>0</v>
      </c>
      <c r="BC136" s="1048">
        <f>SUM(BC133:BC135)</f>
        <v>0</v>
      </c>
      <c r="BD136" s="1049" t="str">
        <f>IF(BD133+BD134+BD135=0,"",BD133+BD134+BD135)</f>
        <v/>
      </c>
      <c r="BE136" s="1050">
        <f>SUM(BE133:BE135)</f>
        <v>0</v>
      </c>
      <c r="BF136" s="1048">
        <f>SUM(BF133:BF135)</f>
        <v>0</v>
      </c>
      <c r="BG136" s="1049" t="str">
        <f>IF(BG133+BG134+BG135=0,"",BG133+BG134+BG135)</f>
        <v/>
      </c>
      <c r="BH136" s="1050">
        <f>SUM(BH133:BH135)</f>
        <v>0</v>
      </c>
      <c r="BI136" s="1048">
        <f>SUM(BI133:BI135)</f>
        <v>0</v>
      </c>
      <c r="BJ136" s="1049" t="str">
        <f>IF(BJ133+BJ134+BJ135=0,"",BJ133+BJ134+BJ135)</f>
        <v/>
      </c>
      <c r="BK136" s="1050">
        <f>SUM(BK133:BK135)</f>
        <v>0</v>
      </c>
      <c r="BL136" s="1048">
        <f>SUM(BL133:BL135)</f>
        <v>0</v>
      </c>
      <c r="BM136" s="1049" t="str">
        <f>IF(BM133+BM134+BM135=0,"",BM133+BM134+BM135)</f>
        <v/>
      </c>
      <c r="BN136" s="1050">
        <f>SUM(BN133:BN135)</f>
        <v>0</v>
      </c>
      <c r="BO136" s="1048">
        <f>SUM(BO133:BO135)</f>
        <v>0</v>
      </c>
      <c r="BP136" s="1049" t="str">
        <f>IF(BP133+BP134+BP135=0,"",BP133+BP134+BP135)</f>
        <v/>
      </c>
      <c r="BQ136" s="1050">
        <f>SUM(BQ133:BQ135)</f>
        <v>0</v>
      </c>
      <c r="BR136" s="1048">
        <f>SUM(BR133:BR135)</f>
        <v>0</v>
      </c>
      <c r="BS136" s="1049" t="str">
        <f>IF(BS133+BS134+BS135=0,"",BS133+BS134+BS135)</f>
        <v/>
      </c>
      <c r="BT136" s="1050">
        <f>SUM(BT133:BT135)</f>
        <v>0</v>
      </c>
      <c r="BU136" s="1048">
        <f>SUM(BU133:BU135)</f>
        <v>0</v>
      </c>
      <c r="BV136" s="1049" t="str">
        <f>IF(BV133+BV134+BV135=0,"",BV133+BV134+BV135)</f>
        <v/>
      </c>
      <c r="BW136" s="1050">
        <f>SUM(BW133:BW135)</f>
        <v>0</v>
      </c>
      <c r="BX136" s="1048">
        <f>SUM(BX133:BX135)</f>
        <v>0</v>
      </c>
      <c r="BY136" s="1049" t="str">
        <f>IF(BY133+BY134+BY135=0,"",BY133+BY134+BY135)</f>
        <v/>
      </c>
      <c r="BZ136" s="1050">
        <f>SUM(BZ133:BZ135)</f>
        <v>0</v>
      </c>
      <c r="CA136" s="1048">
        <f>SUM(CA133:CA135)</f>
        <v>0</v>
      </c>
      <c r="CB136" s="1049" t="str">
        <f>IF(CB133+CB134+CB135=0,"",CB133+CB134+CB135)</f>
        <v/>
      </c>
      <c r="CC136" s="1050">
        <f>SUM(CC133:CC135)</f>
        <v>0</v>
      </c>
      <c r="CD136" s="1048">
        <f>SUM(CD133:CD135)</f>
        <v>0</v>
      </c>
      <c r="CE136" s="1049" t="str">
        <f>IF(CE133+CE134+CE135=0,"",CE133+CE134+CE135)</f>
        <v/>
      </c>
      <c r="CF136" s="1050">
        <f>SUM(CF133:CF135)</f>
        <v>0</v>
      </c>
      <c r="CG136" s="1048">
        <f>SUM(CG133:CG135)</f>
        <v>0</v>
      </c>
      <c r="CH136" s="1049" t="str">
        <f>IF(CH133+CH134+CH135=0,"",CH133+CH134+CH135)</f>
        <v/>
      </c>
      <c r="CI136" s="1050">
        <f>SUM(CI133:CI135)</f>
        <v>0</v>
      </c>
      <c r="CJ136" s="1048">
        <f>SUM(CJ133:CJ135)</f>
        <v>0</v>
      </c>
      <c r="CK136" s="1049" t="str">
        <f>IF(CK133+CK134+CK135=0,"",CK133+CK134+CK135)</f>
        <v/>
      </c>
      <c r="CL136" s="1050">
        <f>SUM(CL133:CL135)</f>
        <v>0</v>
      </c>
      <c r="CM136" s="1048">
        <f>SUM(CM133:CM135)</f>
        <v>0</v>
      </c>
      <c r="CN136" s="1049" t="str">
        <f>IF(CN133+CN134+CN135=0,"",CN133+CN134+CN135)</f>
        <v/>
      </c>
      <c r="CO136" s="1030">
        <f t="shared" si="2"/>
        <v>0</v>
      </c>
      <c r="CP136" s="1031">
        <f>MIN($DP$13:$DP$42)</f>
        <v>0</v>
      </c>
      <c r="CQ136" s="1053">
        <f>SUM(CQ133:CQ135)</f>
        <v>0</v>
      </c>
      <c r="CR136" s="1573"/>
      <c r="CS136" s="1574"/>
    </row>
    <row r="137" spans="1:117" ht="16.5" customHeight="1" x14ac:dyDescent="0.25"/>
    <row r="138" spans="1:117" s="1021" customFormat="1" ht="14.25" customHeight="1" x14ac:dyDescent="0.2">
      <c r="A138" s="846"/>
      <c r="B138" s="848"/>
      <c r="C138" s="846"/>
      <c r="D138" s="846"/>
      <c r="E138" s="847">
        <f>IF(('Capacity Plan'!B21=""),0,'Capacity Plan'!C21)</f>
        <v>0</v>
      </c>
      <c r="F138" s="847"/>
      <c r="G138" s="847"/>
      <c r="H138" s="847">
        <f>IF(('Capacity Plan'!$B22=""),0,'Capacity Plan'!C22)</f>
        <v>0</v>
      </c>
      <c r="I138" s="847"/>
      <c r="J138" s="847"/>
      <c r="K138" s="847">
        <f>IF(('Capacity Plan'!$B23=""),0,'Capacity Plan'!C23)</f>
        <v>0</v>
      </c>
      <c r="L138" s="847"/>
      <c r="M138" s="847"/>
      <c r="N138" s="847">
        <f>IF(('Capacity Plan'!$B24=""),0,'Capacity Plan'!C24)</f>
        <v>0</v>
      </c>
      <c r="O138" s="847"/>
      <c r="P138" s="847"/>
      <c r="Q138" s="847">
        <f>IF(('Capacity Plan'!$B25=""),0,'Capacity Plan'!C25)</f>
        <v>0</v>
      </c>
      <c r="R138" s="849"/>
      <c r="S138" s="849"/>
      <c r="T138" s="847">
        <f>IF(('Capacity Plan'!$B26=""),0,'Capacity Plan'!C26)</f>
        <v>0</v>
      </c>
      <c r="U138" s="849"/>
      <c r="V138" s="849"/>
      <c r="W138" s="847">
        <f>IF(('Capacity Plan'!$B27=""),0,'Capacity Plan'!C27)</f>
        <v>0</v>
      </c>
      <c r="X138" s="849"/>
      <c r="Y138" s="849"/>
      <c r="Z138" s="847">
        <f>IF(('Capacity Plan'!$B28=""),0,'Capacity Plan'!C28)</f>
        <v>0</v>
      </c>
      <c r="AA138" s="849"/>
      <c r="AB138" s="849"/>
      <c r="AC138" s="847">
        <f>IF(('Capacity Plan'!$B29=""),0,'Capacity Plan'!C29)</f>
        <v>0</v>
      </c>
      <c r="AD138" s="849"/>
      <c r="AE138" s="849"/>
      <c r="AF138" s="847">
        <f>IF(('Capacity Plan'!$B30=""),0,'Capacity Plan'!C30)</f>
        <v>0</v>
      </c>
      <c r="AG138" s="849"/>
      <c r="AH138" s="849"/>
      <c r="AI138" s="847">
        <f>IF(('Capacity Plan'!$B31=""),0,'Capacity Plan'!C31)</f>
        <v>0</v>
      </c>
      <c r="AJ138" s="849"/>
      <c r="AK138" s="849"/>
      <c r="AL138" s="847">
        <f>IF(('Capacity Plan'!$B32=""),0,'Capacity Plan'!C32)</f>
        <v>0</v>
      </c>
      <c r="AM138" s="847"/>
      <c r="AN138" s="849"/>
      <c r="AO138" s="847">
        <f>IF(('Capacity Plan'!$B33=""),0,'Capacity Plan'!C33)</f>
        <v>0</v>
      </c>
      <c r="AP138" s="849"/>
      <c r="AQ138" s="849"/>
      <c r="AR138" s="847">
        <f>IF(('Capacity Plan'!$B34=""),0,'Capacity Plan'!C34)</f>
        <v>0</v>
      </c>
      <c r="AS138" s="849"/>
      <c r="AT138" s="849"/>
      <c r="AU138" s="847">
        <f>IF(('Capacity Plan'!$B35=""),0,'Capacity Plan'!C35)</f>
        <v>0</v>
      </c>
      <c r="AV138" s="849"/>
      <c r="AW138" s="849"/>
      <c r="AX138" s="847">
        <f>IF(('Capacity Plan'!$B36=""),0,'Capacity Plan'!C36)</f>
        <v>0</v>
      </c>
      <c r="AY138" s="849"/>
      <c r="AZ138" s="849"/>
      <c r="BA138" s="847">
        <f>IF(('Capacity Plan'!$B37=""),0,'Capacity Plan'!C37)</f>
        <v>0</v>
      </c>
      <c r="BB138" s="849"/>
      <c r="BC138" s="849"/>
      <c r="BD138" s="847">
        <f>IF(('Capacity Plan'!$B38=""),0,'Capacity Plan'!C38)</f>
        <v>0</v>
      </c>
      <c r="BE138" s="849"/>
      <c r="BF138" s="849"/>
      <c r="BG138" s="847">
        <f>IF(('Capacity Plan'!$B39=""),0,'Capacity Plan'!C39)</f>
        <v>0</v>
      </c>
      <c r="BH138" s="849"/>
      <c r="BI138" s="849"/>
      <c r="BJ138" s="847">
        <f>IF(('Capacity Plan'!$B40=""),0,'Capacity Plan'!C40)</f>
        <v>0</v>
      </c>
      <c r="BK138" s="847"/>
      <c r="BL138" s="849"/>
      <c r="BM138" s="847">
        <f>IF(('Capacity Plan'!$B41=""),0,'Capacity Plan'!C41)</f>
        <v>0</v>
      </c>
      <c r="BN138" s="849"/>
      <c r="BO138" s="849"/>
      <c r="BP138" s="847">
        <f>IF(('Capacity Plan'!$B42=""),0,'Capacity Plan'!C42)</f>
        <v>0</v>
      </c>
      <c r="BQ138" s="849"/>
      <c r="BR138" s="849"/>
      <c r="BS138" s="847">
        <f>IF(('Capacity Plan'!$B43=""),0,#REF!)</f>
        <v>0</v>
      </c>
      <c r="BT138" s="849"/>
      <c r="BU138" s="849"/>
      <c r="BV138" s="847">
        <f>IF(('Capacity Plan'!$B44=""),0,#REF!)</f>
        <v>0</v>
      </c>
      <c r="BW138" s="849"/>
      <c r="BX138" s="849"/>
      <c r="BY138" s="847">
        <f>IF(('Capacity Plan'!$B45=""),0,#REF!)</f>
        <v>0</v>
      </c>
      <c r="BZ138" s="849"/>
      <c r="CA138" s="849"/>
      <c r="CB138" s="847">
        <f>IF(('Capacity Plan'!$B46=""),0,#REF!)</f>
        <v>0</v>
      </c>
      <c r="CC138" s="849"/>
      <c r="CD138" s="849"/>
      <c r="CE138" s="847">
        <f>IF(('Capacity Plan'!$B47=""),0,#REF!)</f>
        <v>0</v>
      </c>
      <c r="CF138" s="849"/>
      <c r="CG138" s="847"/>
      <c r="CH138" s="847">
        <f>IF(('Capacity Plan'!$B48=""),0,#REF!)</f>
        <v>0</v>
      </c>
      <c r="CI138" s="849"/>
      <c r="CJ138" s="849"/>
      <c r="CK138" s="847">
        <f>IF(('Capacity Plan'!$B49=""),0,#REF!)</f>
        <v>0</v>
      </c>
      <c r="CL138" s="849"/>
      <c r="CM138" s="849"/>
      <c r="CN138" s="847">
        <f>IF(('Capacity Plan'!$B50=""),0,#REF!)</f>
        <v>0</v>
      </c>
      <c r="CO138" s="846"/>
      <c r="CP138" s="846"/>
      <c r="CQ138" s="846"/>
      <c r="CR138" s="846"/>
      <c r="CS138" s="846"/>
      <c r="CT138" s="1020"/>
      <c r="CU138" s="1020"/>
      <c r="CV138" s="1020"/>
      <c r="CW138" s="1020"/>
      <c r="CX138" s="1020"/>
      <c r="CY138" s="1020"/>
      <c r="CZ138" s="1020"/>
      <c r="DA138" s="1020"/>
      <c r="DB138" s="1020"/>
      <c r="DC138" s="1020"/>
      <c r="DD138" s="1020"/>
      <c r="DE138" s="1020"/>
      <c r="DF138" s="1020"/>
      <c r="DG138" s="1020"/>
      <c r="DH138" s="1020"/>
      <c r="DI138" s="1020"/>
      <c r="DJ138" s="1020"/>
      <c r="DK138" s="1020"/>
      <c r="DL138" s="1020"/>
      <c r="DM138" s="1020"/>
    </row>
    <row r="139" spans="1:117" s="1021" customFormat="1" ht="14.25" customHeight="1" x14ac:dyDescent="0.2">
      <c r="A139" s="846"/>
      <c r="B139" s="848"/>
      <c r="C139" s="846"/>
      <c r="D139" s="846"/>
      <c r="E139" s="847">
        <f>'Capacity Plan'!$B21</f>
        <v>0</v>
      </c>
      <c r="F139" s="847"/>
      <c r="G139" s="847"/>
      <c r="H139" s="847">
        <f>'Capacity Plan'!$B22</f>
        <v>0</v>
      </c>
      <c r="I139" s="847"/>
      <c r="J139" s="847"/>
      <c r="K139" s="847">
        <f>'Capacity Plan'!$B23</f>
        <v>0</v>
      </c>
      <c r="L139" s="847"/>
      <c r="M139" s="847"/>
      <c r="N139" s="847">
        <f>'Capacity Plan'!$B24</f>
        <v>0</v>
      </c>
      <c r="O139" s="847"/>
      <c r="P139" s="847"/>
      <c r="Q139" s="847">
        <f>'Capacity Plan'!$B25</f>
        <v>0</v>
      </c>
      <c r="R139" s="847"/>
      <c r="S139" s="849"/>
      <c r="T139" s="847">
        <f>'Capacity Plan'!$B26</f>
        <v>0</v>
      </c>
      <c r="U139" s="849"/>
      <c r="V139" s="849"/>
      <c r="W139" s="847">
        <f>'Capacity Plan'!$B27</f>
        <v>0</v>
      </c>
      <c r="X139" s="849"/>
      <c r="Y139" s="849"/>
      <c r="Z139" s="847">
        <f>'Capacity Plan'!$B28</f>
        <v>0</v>
      </c>
      <c r="AA139" s="849"/>
      <c r="AB139" s="849"/>
      <c r="AC139" s="847">
        <f>'Capacity Plan'!$B29</f>
        <v>0</v>
      </c>
      <c r="AD139" s="849"/>
      <c r="AE139" s="849"/>
      <c r="AF139" s="847">
        <f>'Capacity Plan'!$B30</f>
        <v>0</v>
      </c>
      <c r="AG139" s="849"/>
      <c r="AH139" s="849"/>
      <c r="AI139" s="847">
        <f>'Capacity Plan'!$B31</f>
        <v>0</v>
      </c>
      <c r="AJ139" s="849"/>
      <c r="AK139" s="849"/>
      <c r="AL139" s="847">
        <f>'Capacity Plan'!$B32</f>
        <v>0</v>
      </c>
      <c r="AM139" s="849"/>
      <c r="AN139" s="849"/>
      <c r="AO139" s="847">
        <f>'Capacity Plan'!$B33</f>
        <v>0</v>
      </c>
      <c r="AP139" s="849"/>
      <c r="AQ139" s="849"/>
      <c r="AR139" s="847">
        <f>'Capacity Plan'!$B34</f>
        <v>0</v>
      </c>
      <c r="AS139" s="849"/>
      <c r="AT139" s="849"/>
      <c r="AU139" s="847">
        <f>'Capacity Plan'!$B35</f>
        <v>0</v>
      </c>
      <c r="AV139" s="849"/>
      <c r="AW139" s="849"/>
      <c r="AX139" s="847">
        <f>'Capacity Plan'!$B36</f>
        <v>0</v>
      </c>
      <c r="AY139" s="849"/>
      <c r="AZ139" s="849"/>
      <c r="BA139" s="847">
        <f>'Capacity Plan'!$B37</f>
        <v>0</v>
      </c>
      <c r="BB139" s="849"/>
      <c r="BC139" s="849"/>
      <c r="BD139" s="847">
        <f>'Capacity Plan'!$B38</f>
        <v>0</v>
      </c>
      <c r="BE139" s="849"/>
      <c r="BF139" s="849"/>
      <c r="BG139" s="847">
        <f>'Capacity Plan'!$B39</f>
        <v>0</v>
      </c>
      <c r="BH139" s="849"/>
      <c r="BI139" s="849"/>
      <c r="BJ139" s="847">
        <f>'Capacity Plan'!$B40</f>
        <v>0</v>
      </c>
      <c r="BK139" s="849"/>
      <c r="BL139" s="849"/>
      <c r="BM139" s="847">
        <f>'Capacity Plan'!$B41</f>
        <v>0</v>
      </c>
      <c r="BN139" s="849"/>
      <c r="BO139" s="849"/>
      <c r="BP139" s="847">
        <f>'Capacity Plan'!$B42</f>
        <v>0</v>
      </c>
      <c r="BQ139" s="849"/>
      <c r="BR139" s="849"/>
      <c r="BS139" s="847">
        <f>'Capacity Plan'!$B43</f>
        <v>0</v>
      </c>
      <c r="BT139" s="849"/>
      <c r="BU139" s="849"/>
      <c r="BV139" s="847">
        <f>'Capacity Plan'!$B44</f>
        <v>0</v>
      </c>
      <c r="BW139" s="849"/>
      <c r="BX139" s="849"/>
      <c r="BY139" s="847">
        <f>'Capacity Plan'!$B45</f>
        <v>0</v>
      </c>
      <c r="BZ139" s="849"/>
      <c r="CA139" s="849"/>
      <c r="CB139" s="847">
        <f>'Capacity Plan'!$B46</f>
        <v>0</v>
      </c>
      <c r="CC139" s="849"/>
      <c r="CD139" s="849"/>
      <c r="CE139" s="847">
        <f>'Capacity Plan'!$B47</f>
        <v>0</v>
      </c>
      <c r="CF139" s="849"/>
      <c r="CG139" s="849"/>
      <c r="CH139" s="847">
        <f>'Capacity Plan'!$B48</f>
        <v>0</v>
      </c>
      <c r="CI139" s="849"/>
      <c r="CJ139" s="849"/>
      <c r="CK139" s="847">
        <f>'Capacity Plan'!$B49</f>
        <v>0</v>
      </c>
      <c r="CL139" s="849"/>
      <c r="CM139" s="849"/>
      <c r="CN139" s="847">
        <f>'Capacity Plan'!$B50</f>
        <v>0</v>
      </c>
      <c r="CO139" s="846"/>
      <c r="CP139" s="846"/>
      <c r="CQ139" s="846"/>
      <c r="CR139" s="846"/>
      <c r="CS139" s="846"/>
      <c r="CT139" s="1020"/>
      <c r="CU139" s="1020"/>
      <c r="CV139" s="1020"/>
      <c r="CW139" s="1020"/>
      <c r="CX139" s="1020"/>
      <c r="CY139" s="1020"/>
      <c r="CZ139" s="1020"/>
      <c r="DA139" s="1020"/>
      <c r="DB139" s="1020"/>
      <c r="DC139" s="1020"/>
      <c r="DD139" s="1020"/>
      <c r="DE139" s="1020"/>
      <c r="DF139" s="1020"/>
      <c r="DG139" s="1020"/>
      <c r="DH139" s="1020"/>
      <c r="DI139" s="1020"/>
      <c r="DJ139" s="1020"/>
      <c r="DK139" s="1020"/>
      <c r="DL139" s="1020"/>
      <c r="DM139" s="1020"/>
    </row>
  </sheetData>
  <sheetProtection algorithmName="SHA-512" hashValue="ewrIZt6G1FDMARnvM9kS6K+VFlYeimiUBQp5TcrwGKy6mPvgS85eCkNVWny+eG+sOAf7oV7ymKojTNpYLFYRoQ==" saltValue="esbzbm1wiQnwT2iOgImUoA==" spinCount="100000" sheet="1" objects="1" scenarios="1" formatCells="0" formatColumns="0" formatRows="0"/>
  <mergeCells count="68">
    <mergeCell ref="AF6:AF10"/>
    <mergeCell ref="AI6:AI10"/>
    <mergeCell ref="CN2:CQ4"/>
    <mergeCell ref="A1:S1"/>
    <mergeCell ref="AX6:AX10"/>
    <mergeCell ref="AU6:AU10"/>
    <mergeCell ref="AR6:AR10"/>
    <mergeCell ref="E6:E10"/>
    <mergeCell ref="H6:H10"/>
    <mergeCell ref="K6:K10"/>
    <mergeCell ref="N6:N10"/>
    <mergeCell ref="Q6:Q10"/>
    <mergeCell ref="T6:T10"/>
    <mergeCell ref="W6:W10"/>
    <mergeCell ref="Z6:Z10"/>
    <mergeCell ref="AC6:AC10"/>
    <mergeCell ref="CR97:CS100"/>
    <mergeCell ref="CR101:CS104"/>
    <mergeCell ref="CR105:CS108"/>
    <mergeCell ref="CR85:CS88"/>
    <mergeCell ref="CR89:CS92"/>
    <mergeCell ref="CR93:CS96"/>
    <mergeCell ref="CR133:CS136"/>
    <mergeCell ref="CR121:CS124"/>
    <mergeCell ref="CR125:CS128"/>
    <mergeCell ref="CR129:CS132"/>
    <mergeCell ref="CR109:CS112"/>
    <mergeCell ref="CR113:CS116"/>
    <mergeCell ref="CR117:CS120"/>
    <mergeCell ref="CR81:CS84"/>
    <mergeCell ref="CR61:CS64"/>
    <mergeCell ref="CR65:CS68"/>
    <mergeCell ref="CR69:CS72"/>
    <mergeCell ref="CR49:CS52"/>
    <mergeCell ref="CR53:CS56"/>
    <mergeCell ref="CR57:CS60"/>
    <mergeCell ref="CR73:CS76"/>
    <mergeCell ref="CR77:CS80"/>
    <mergeCell ref="CR37:CS40"/>
    <mergeCell ref="CR41:CS44"/>
    <mergeCell ref="CR45:CS48"/>
    <mergeCell ref="CR25:CS28"/>
    <mergeCell ref="CR29:CS32"/>
    <mergeCell ref="CR33:CS36"/>
    <mergeCell ref="CR21:CS24"/>
    <mergeCell ref="CP6:CP10"/>
    <mergeCell ref="CQ6:CQ10"/>
    <mergeCell ref="CR6:CS10"/>
    <mergeCell ref="CE6:CE10"/>
    <mergeCell ref="CN6:CN10"/>
    <mergeCell ref="CK6:CK10"/>
    <mergeCell ref="CH6:CH10"/>
    <mergeCell ref="CO6:CO10"/>
    <mergeCell ref="CB6:CB10"/>
    <mergeCell ref="CR11:CS11"/>
    <mergeCell ref="CR13:CS16"/>
    <mergeCell ref="CR17:CS20"/>
    <mergeCell ref="BY6:BY10"/>
    <mergeCell ref="BV6:BV10"/>
    <mergeCell ref="AL6:AL10"/>
    <mergeCell ref="BS6:BS10"/>
    <mergeCell ref="BP6:BP10"/>
    <mergeCell ref="BM6:BM10"/>
    <mergeCell ref="BJ6:BJ10"/>
    <mergeCell ref="AO6:AO10"/>
    <mergeCell ref="BG6:BG10"/>
    <mergeCell ref="BD6:BD10"/>
    <mergeCell ref="BA6:BA10"/>
  </mergeCells>
  <conditionalFormatting sqref="CO13:CO136">
    <cfRule type="expression" dxfId="1" priority="1">
      <formula>$CP13=0</formula>
    </cfRule>
    <cfRule type="cellIs" dxfId="0" priority="2" operator="between">
      <formula>$CP$13</formula>
      <formula>0.001</formula>
    </cfRule>
  </conditionalFormatting>
  <pageMargins left="0.17" right="0.19" top="0.75" bottom="0.75" header="0.3" footer="0.3"/>
  <pageSetup scale="17" fitToHeight="0" orientation="landscape" r:id="rId1"/>
  <headerFooter>
    <oddHeader>&amp;L&amp;G</oddHeader>
    <oddFooter>&amp;LF1019_x000D_&amp;1#&amp;"Aptos"&amp;12&amp;K000000 Confidential&amp;RRev 049
Dated: 11-NOV-2020</oddFooter>
  </headerFooter>
  <legacyDrawingHF r:id="rId2"/>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55D421-3013-493C-98DA-BD521E142167}">
  <sheetPr codeName="Sheet39">
    <pageSetUpPr fitToPage="1"/>
  </sheetPr>
  <dimension ref="A1:CR71"/>
  <sheetViews>
    <sheetView zoomScaleNormal="100" zoomScaleSheetLayoutView="85" workbookViewId="0">
      <selection sqref="A1:AL2"/>
    </sheetView>
  </sheetViews>
  <sheetFormatPr defaultRowHeight="15" x14ac:dyDescent="0.25"/>
  <cols>
    <col min="1" max="38" width="3.7109375" customWidth="1"/>
    <col min="39" max="39" width="3.42578125" customWidth="1"/>
    <col min="255" max="293" width="2.7109375" customWidth="1"/>
    <col min="511" max="549" width="2.7109375" customWidth="1"/>
    <col min="767" max="805" width="2.7109375" customWidth="1"/>
    <col min="1023" max="1061" width="2.7109375" customWidth="1"/>
    <col min="1279" max="1317" width="2.7109375" customWidth="1"/>
    <col min="1535" max="1573" width="2.7109375" customWidth="1"/>
    <col min="1791" max="1829" width="2.7109375" customWidth="1"/>
    <col min="2047" max="2085" width="2.7109375" customWidth="1"/>
    <col min="2303" max="2341" width="2.7109375" customWidth="1"/>
    <col min="2559" max="2597" width="2.7109375" customWidth="1"/>
    <col min="2815" max="2853" width="2.7109375" customWidth="1"/>
    <col min="3071" max="3109" width="2.7109375" customWidth="1"/>
    <col min="3327" max="3365" width="2.7109375" customWidth="1"/>
    <col min="3583" max="3621" width="2.7109375" customWidth="1"/>
    <col min="3839" max="3877" width="2.7109375" customWidth="1"/>
    <col min="4095" max="4133" width="2.7109375" customWidth="1"/>
    <col min="4351" max="4389" width="2.7109375" customWidth="1"/>
    <col min="4607" max="4645" width="2.7109375" customWidth="1"/>
    <col min="4863" max="4901" width="2.7109375" customWidth="1"/>
    <col min="5119" max="5157" width="2.7109375" customWidth="1"/>
    <col min="5375" max="5413" width="2.7109375" customWidth="1"/>
    <col min="5631" max="5669" width="2.7109375" customWidth="1"/>
    <col min="5887" max="5925" width="2.7109375" customWidth="1"/>
    <col min="6143" max="6181" width="2.7109375" customWidth="1"/>
    <col min="6399" max="6437" width="2.7109375" customWidth="1"/>
    <col min="6655" max="6693" width="2.7109375" customWidth="1"/>
    <col min="6911" max="6949" width="2.7109375" customWidth="1"/>
    <col min="7167" max="7205" width="2.7109375" customWidth="1"/>
    <col min="7423" max="7461" width="2.7109375" customWidth="1"/>
    <col min="7679" max="7717" width="2.7109375" customWidth="1"/>
    <col min="7935" max="7973" width="2.7109375" customWidth="1"/>
    <col min="8191" max="8229" width="2.7109375" customWidth="1"/>
    <col min="8447" max="8485" width="2.7109375" customWidth="1"/>
    <col min="8703" max="8741" width="2.7109375" customWidth="1"/>
    <col min="8959" max="8997" width="2.7109375" customWidth="1"/>
    <col min="9215" max="9253" width="2.7109375" customWidth="1"/>
    <col min="9471" max="9509" width="2.7109375" customWidth="1"/>
    <col min="9727" max="9765" width="2.7109375" customWidth="1"/>
    <col min="9983" max="10021" width="2.7109375" customWidth="1"/>
    <col min="10239" max="10277" width="2.7109375" customWidth="1"/>
    <col min="10495" max="10533" width="2.7109375" customWidth="1"/>
    <col min="10751" max="10789" width="2.7109375" customWidth="1"/>
    <col min="11007" max="11045" width="2.7109375" customWidth="1"/>
    <col min="11263" max="11301" width="2.7109375" customWidth="1"/>
    <col min="11519" max="11557" width="2.7109375" customWidth="1"/>
    <col min="11775" max="11813" width="2.7109375" customWidth="1"/>
    <col min="12031" max="12069" width="2.7109375" customWidth="1"/>
    <col min="12287" max="12325" width="2.7109375" customWidth="1"/>
    <col min="12543" max="12581" width="2.7109375" customWidth="1"/>
    <col min="12799" max="12837" width="2.7109375" customWidth="1"/>
    <col min="13055" max="13093" width="2.7109375" customWidth="1"/>
    <col min="13311" max="13349" width="2.7109375" customWidth="1"/>
    <col min="13567" max="13605" width="2.7109375" customWidth="1"/>
    <col min="13823" max="13861" width="2.7109375" customWidth="1"/>
    <col min="14079" max="14117" width="2.7109375" customWidth="1"/>
    <col min="14335" max="14373" width="2.7109375" customWidth="1"/>
    <col min="14591" max="14629" width="2.7109375" customWidth="1"/>
    <col min="14847" max="14885" width="2.7109375" customWidth="1"/>
    <col min="15103" max="15141" width="2.7109375" customWidth="1"/>
    <col min="15359" max="15397" width="2.7109375" customWidth="1"/>
    <col min="15615" max="15653" width="2.7109375" customWidth="1"/>
    <col min="15871" max="15909" width="2.7109375" customWidth="1"/>
    <col min="16127" max="16165" width="2.7109375" customWidth="1"/>
  </cols>
  <sheetData>
    <row r="1" spans="1:39" s="493" customFormat="1" ht="15.75" customHeight="1" x14ac:dyDescent="0.25">
      <c r="A1" s="1594" t="s">
        <v>134</v>
      </c>
      <c r="B1" s="1594"/>
      <c r="C1" s="1594"/>
      <c r="D1" s="1594"/>
      <c r="E1" s="1594"/>
      <c r="F1" s="1594"/>
      <c r="G1" s="1594"/>
      <c r="H1" s="1594"/>
      <c r="I1" s="1594"/>
      <c r="J1" s="1594"/>
      <c r="K1" s="1594"/>
      <c r="L1" s="1594"/>
      <c r="M1" s="1594"/>
      <c r="N1" s="1594"/>
      <c r="O1" s="1594"/>
      <c r="P1" s="1594"/>
      <c r="Q1" s="1594"/>
      <c r="R1" s="1594"/>
      <c r="S1" s="1594"/>
      <c r="T1" s="1594"/>
      <c r="U1" s="1594"/>
      <c r="V1" s="1594"/>
      <c r="W1" s="1594"/>
      <c r="X1" s="1594"/>
      <c r="Y1" s="1594"/>
      <c r="Z1" s="1594"/>
      <c r="AA1" s="1594"/>
      <c r="AB1" s="1594"/>
      <c r="AC1" s="1594"/>
      <c r="AD1" s="1594"/>
      <c r="AE1" s="1594"/>
      <c r="AF1" s="1594"/>
      <c r="AG1" s="1594"/>
      <c r="AH1" s="1594"/>
      <c r="AI1" s="1594"/>
      <c r="AJ1" s="1594"/>
      <c r="AK1" s="1594"/>
      <c r="AL1" s="1595"/>
      <c r="AM1" s="752"/>
    </row>
    <row r="2" spans="1:39" s="493" customFormat="1" ht="18" customHeight="1" thickBot="1" x14ac:dyDescent="0.3">
      <c r="A2" s="1596"/>
      <c r="B2" s="1596"/>
      <c r="C2" s="1596"/>
      <c r="D2" s="1596"/>
      <c r="E2" s="1596"/>
      <c r="F2" s="1596"/>
      <c r="G2" s="1596"/>
      <c r="H2" s="1596"/>
      <c r="I2" s="1596"/>
      <c r="J2" s="1596"/>
      <c r="K2" s="1596"/>
      <c r="L2" s="1596"/>
      <c r="M2" s="1596"/>
      <c r="N2" s="1596"/>
      <c r="O2" s="1596"/>
      <c r="P2" s="1596"/>
      <c r="Q2" s="1596"/>
      <c r="R2" s="1596"/>
      <c r="S2" s="1596"/>
      <c r="T2" s="1596"/>
      <c r="U2" s="1596"/>
      <c r="V2" s="1596"/>
      <c r="W2" s="1596"/>
      <c r="X2" s="1596"/>
      <c r="Y2" s="1596"/>
      <c r="Z2" s="1596"/>
      <c r="AA2" s="1596"/>
      <c r="AB2" s="1596"/>
      <c r="AC2" s="1596"/>
      <c r="AD2" s="1596"/>
      <c r="AE2" s="1596"/>
      <c r="AF2" s="1596"/>
      <c r="AG2" s="1596"/>
      <c r="AH2" s="1596"/>
      <c r="AI2" s="1596"/>
      <c r="AJ2" s="1596"/>
      <c r="AK2" s="1596"/>
      <c r="AL2" s="1597"/>
      <c r="AM2" s="32"/>
    </row>
    <row r="3" spans="1:39" s="104" customFormat="1" ht="21" thickTop="1" x14ac:dyDescent="0.3">
      <c r="A3" s="1619" t="s">
        <v>215</v>
      </c>
      <c r="B3" s="1619"/>
      <c r="C3" s="1619"/>
      <c r="D3" s="1619"/>
      <c r="E3" s="1619"/>
      <c r="F3" s="1619"/>
      <c r="G3" s="1619"/>
      <c r="H3" s="1619"/>
      <c r="I3" s="1619"/>
      <c r="J3" s="1619"/>
      <c r="K3" s="1619"/>
      <c r="L3" s="1619"/>
      <c r="M3" s="1619"/>
      <c r="N3" s="1619"/>
      <c r="O3" s="1619"/>
      <c r="P3" s="1619"/>
      <c r="Q3" s="1619"/>
      <c r="R3" s="1619"/>
      <c r="S3" s="1619"/>
      <c r="T3" s="1619"/>
      <c r="U3" s="1619"/>
      <c r="V3" s="1619"/>
      <c r="W3" s="1619"/>
      <c r="X3" s="1619"/>
      <c r="Y3" s="1619"/>
      <c r="Z3" s="1619"/>
      <c r="AA3" s="1619"/>
      <c r="AB3" s="1619"/>
      <c r="AC3" s="1619"/>
      <c r="AD3" s="1619"/>
      <c r="AE3" s="1619"/>
      <c r="AF3" s="1619"/>
      <c r="AG3" s="1619"/>
      <c r="AH3" s="1619"/>
      <c r="AI3" s="1619"/>
      <c r="AJ3" s="1619"/>
      <c r="AK3" s="1619"/>
      <c r="AL3" s="1619"/>
    </row>
    <row r="4" spans="1:39" s="104" customFormat="1" ht="20.25" x14ac:dyDescent="0.3">
      <c r="A4" s="1620" t="s">
        <v>216</v>
      </c>
      <c r="B4" s="1620"/>
      <c r="C4" s="1620"/>
      <c r="D4" s="1620"/>
      <c r="E4" s="1620"/>
      <c r="F4" s="1620"/>
      <c r="G4" s="1620"/>
      <c r="H4" s="1620"/>
      <c r="I4" s="1620"/>
      <c r="J4" s="1620"/>
      <c r="K4" s="1620"/>
      <c r="L4" s="1620"/>
      <c r="M4" s="1620"/>
      <c r="N4" s="1620"/>
      <c r="O4" s="1620"/>
      <c r="P4" s="1620"/>
      <c r="Q4" s="1620"/>
      <c r="R4" s="1620"/>
      <c r="S4" s="1620"/>
      <c r="T4" s="1620"/>
      <c r="U4" s="1620"/>
      <c r="V4" s="1620"/>
      <c r="W4" s="1620"/>
      <c r="X4" s="1620"/>
      <c r="Y4" s="1620"/>
      <c r="Z4" s="1620"/>
      <c r="AA4" s="1620"/>
      <c r="AB4" s="1620"/>
      <c r="AC4" s="1620"/>
      <c r="AD4" s="1620"/>
      <c r="AE4" s="1620"/>
      <c r="AF4" s="1620"/>
      <c r="AG4" s="1620"/>
      <c r="AH4" s="1620"/>
      <c r="AI4" s="1620"/>
      <c r="AJ4" s="1620"/>
      <c r="AK4" s="1620"/>
      <c r="AL4" s="1620"/>
    </row>
    <row r="5" spans="1:39" s="104" customFormat="1" ht="11.25" customHeight="1" x14ac:dyDescent="0.3">
      <c r="A5" s="744"/>
      <c r="B5" s="745"/>
      <c r="C5" s="745"/>
      <c r="D5" s="745"/>
      <c r="E5" s="745"/>
      <c r="F5" s="745"/>
      <c r="G5" s="745"/>
      <c r="H5" s="745"/>
      <c r="I5" s="745"/>
      <c r="J5" s="745"/>
      <c r="K5" s="745"/>
      <c r="L5" s="745"/>
      <c r="M5" s="745"/>
      <c r="N5" s="745"/>
      <c r="O5" s="745"/>
      <c r="P5" s="745"/>
      <c r="Q5" s="745"/>
      <c r="R5" s="745"/>
      <c r="S5" s="745"/>
      <c r="T5" s="745"/>
      <c r="U5" s="745"/>
      <c r="V5" s="745"/>
      <c r="W5" s="745"/>
      <c r="X5" s="745"/>
      <c r="Y5" s="745"/>
      <c r="Z5" s="745"/>
      <c r="AA5" s="745"/>
      <c r="AB5" s="745"/>
      <c r="AC5" s="745"/>
      <c r="AD5" s="745"/>
      <c r="AE5" s="745"/>
      <c r="AF5" s="745"/>
      <c r="AG5" s="745"/>
      <c r="AH5" s="745"/>
      <c r="AI5" s="745"/>
      <c r="AJ5" s="745"/>
      <c r="AK5" s="745"/>
      <c r="AL5" s="745"/>
    </row>
    <row r="6" spans="1:39" s="104" customFormat="1" ht="15" customHeight="1" x14ac:dyDescent="0.3">
      <c r="A6" s="744"/>
      <c r="B6" s="745"/>
      <c r="C6" s="745"/>
      <c r="D6" s="745"/>
      <c r="E6" s="745"/>
      <c r="F6" s="745"/>
      <c r="G6" s="1624" t="s">
        <v>217</v>
      </c>
      <c r="H6" s="1624"/>
      <c r="I6" s="1621" t="str">
        <f>IF('Capacity Plan'!I14="","",'Capacity Plan'!I14)</f>
        <v/>
      </c>
      <c r="J6" s="1621"/>
      <c r="K6" s="1621"/>
      <c r="L6" s="1621"/>
      <c r="M6" s="1621"/>
      <c r="N6" s="1621"/>
      <c r="O6" s="745"/>
      <c r="P6" s="745"/>
      <c r="Q6" s="745"/>
      <c r="R6" s="745"/>
      <c r="S6" s="745"/>
      <c r="T6" s="745"/>
      <c r="U6" s="745"/>
      <c r="V6" s="745"/>
      <c r="W6" s="745"/>
      <c r="X6" s="745"/>
      <c r="Y6" s="745"/>
      <c r="Z6" s="745"/>
      <c r="AA6" s="745"/>
      <c r="AB6" s="745"/>
      <c r="AC6" s="745"/>
      <c r="AD6" s="745"/>
      <c r="AE6" s="745"/>
      <c r="AF6" s="745"/>
      <c r="AG6" s="745"/>
      <c r="AH6" s="745"/>
      <c r="AI6" s="745"/>
      <c r="AJ6" s="745"/>
      <c r="AK6" s="745"/>
      <c r="AL6" s="745"/>
    </row>
    <row r="7" spans="1:39" s="104" customFormat="1" x14ac:dyDescent="0.25">
      <c r="A7" s="745"/>
      <c r="B7" s="745"/>
      <c r="C7" s="745"/>
      <c r="D7" s="745"/>
      <c r="E7" s="745"/>
      <c r="F7" s="745"/>
      <c r="G7" s="745"/>
      <c r="H7" s="745"/>
      <c r="I7" s="745"/>
      <c r="J7" s="745"/>
      <c r="K7" s="745"/>
      <c r="L7" s="745"/>
      <c r="M7" s="745"/>
      <c r="N7" s="745"/>
      <c r="O7" s="745"/>
      <c r="P7" s="745"/>
      <c r="Q7" s="745"/>
      <c r="R7" s="745"/>
      <c r="S7" s="745"/>
      <c r="T7" s="745"/>
      <c r="U7" s="745"/>
      <c r="V7" s="745"/>
      <c r="W7" s="745"/>
      <c r="X7" s="745"/>
      <c r="Y7" s="745"/>
      <c r="Z7" s="745"/>
      <c r="AA7" s="745"/>
      <c r="AB7" s="745"/>
      <c r="AC7" s="745"/>
      <c r="AD7" s="745"/>
      <c r="AE7" s="745"/>
      <c r="AF7" s="745"/>
      <c r="AG7" s="745"/>
      <c r="AH7" s="745"/>
      <c r="AI7" s="745"/>
      <c r="AJ7" s="745"/>
      <c r="AK7" s="745"/>
      <c r="AL7" s="745"/>
    </row>
    <row r="8" spans="1:39" s="104" customFormat="1" ht="15" customHeight="1" x14ac:dyDescent="0.25">
      <c r="A8" s="745"/>
      <c r="B8" s="745"/>
      <c r="C8" s="745"/>
      <c r="D8" s="1635" t="s">
        <v>1</v>
      </c>
      <c r="E8" s="1635"/>
      <c r="F8" s="1635"/>
      <c r="G8" s="1635"/>
      <c r="H8" s="1635"/>
      <c r="I8" s="1618" t="str">
        <f>IF(I6="","",'Capacity Plan'!F3)</f>
        <v/>
      </c>
      <c r="J8" s="1618"/>
      <c r="K8" s="1618"/>
      <c r="L8" s="1618"/>
      <c r="M8" s="1618"/>
      <c r="N8" s="1618"/>
      <c r="O8" s="1618"/>
      <c r="P8" s="1618"/>
      <c r="Q8" s="1618"/>
      <c r="R8" s="1618"/>
      <c r="S8" s="745"/>
      <c r="T8" s="745"/>
      <c r="U8" s="745"/>
      <c r="V8" s="1624" t="s">
        <v>136</v>
      </c>
      <c r="W8" s="1624"/>
      <c r="X8" s="1624"/>
      <c r="Y8" s="1624"/>
      <c r="Z8" s="1624"/>
      <c r="AA8" s="1624"/>
      <c r="AB8" s="1618" t="str">
        <f>IF(I$6="","",'Capacity Plan'!Q3)</f>
        <v/>
      </c>
      <c r="AC8" s="1618"/>
      <c r="AD8" s="1618"/>
      <c r="AE8" s="1618"/>
      <c r="AF8" s="1618"/>
      <c r="AG8" s="1618"/>
      <c r="AH8" s="1618"/>
      <c r="AI8" s="1618"/>
      <c r="AJ8" s="1618"/>
      <c r="AK8" s="1618"/>
      <c r="AL8" s="1618"/>
    </row>
    <row r="9" spans="1:39" s="104" customFormat="1" ht="15" customHeight="1" x14ac:dyDescent="0.25">
      <c r="A9" s="745"/>
      <c r="B9" s="745"/>
      <c r="C9" s="1624" t="s">
        <v>2</v>
      </c>
      <c r="D9" s="1624"/>
      <c r="E9" s="1624"/>
      <c r="F9" s="1624"/>
      <c r="G9" s="1624"/>
      <c r="H9" s="1624"/>
      <c r="I9" s="1618" t="str">
        <f>IF(I6="","",'Capacity Plan'!F4)</f>
        <v/>
      </c>
      <c r="J9" s="1618"/>
      <c r="K9" s="1618"/>
      <c r="L9" s="1618"/>
      <c r="M9" s="1618"/>
      <c r="N9" s="1618"/>
      <c r="O9" s="1618"/>
      <c r="P9" s="1618"/>
      <c r="Q9" s="1618"/>
      <c r="R9" s="1618"/>
      <c r="S9" s="745"/>
      <c r="T9" s="745"/>
      <c r="U9" s="745"/>
      <c r="V9" s="1624" t="s">
        <v>6</v>
      </c>
      <c r="W9" s="1624"/>
      <c r="X9" s="1624"/>
      <c r="Y9" s="1624"/>
      <c r="Z9" s="1624"/>
      <c r="AA9" s="1624"/>
      <c r="AB9" s="1618" t="str">
        <f>IF(I$6="","",'Capacity Plan'!Q4)</f>
        <v/>
      </c>
      <c r="AC9" s="1618"/>
      <c r="AD9" s="1618"/>
      <c r="AE9" s="1618"/>
      <c r="AF9" s="1618"/>
      <c r="AG9" s="1618"/>
      <c r="AH9" s="1618"/>
      <c r="AI9" s="1618"/>
      <c r="AJ9" s="1618"/>
      <c r="AK9" s="1618"/>
      <c r="AL9" s="1618"/>
    </row>
    <row r="10" spans="1:39" s="104" customFormat="1" ht="15" customHeight="1" x14ac:dyDescent="0.25">
      <c r="A10" s="745"/>
      <c r="B10" s="745"/>
      <c r="C10" s="1635" t="s">
        <v>3</v>
      </c>
      <c r="D10" s="1635"/>
      <c r="E10" s="1635"/>
      <c r="F10" s="1635"/>
      <c r="G10" s="1635"/>
      <c r="H10" s="1635"/>
      <c r="I10" s="1618" t="str">
        <f>IF(I6="","",'Capacity Plan'!F5)</f>
        <v/>
      </c>
      <c r="J10" s="1618"/>
      <c r="K10" s="1618"/>
      <c r="L10" s="1618"/>
      <c r="M10" s="1618"/>
      <c r="N10" s="1618"/>
      <c r="O10" s="1618"/>
      <c r="P10" s="1618"/>
      <c r="Q10" s="1618"/>
      <c r="R10" s="1618"/>
      <c r="S10" s="745"/>
      <c r="T10" s="745"/>
      <c r="U10" s="745"/>
      <c r="V10" s="1624" t="s">
        <v>8</v>
      </c>
      <c r="W10" s="1624"/>
      <c r="X10" s="1624"/>
      <c r="Y10" s="1624"/>
      <c r="Z10" s="1624"/>
      <c r="AA10" s="1624"/>
      <c r="AB10" s="1618" t="str">
        <f>IF(I$6="","",'Capacity Plan'!Q5)</f>
        <v/>
      </c>
      <c r="AC10" s="1618"/>
      <c r="AD10" s="1618"/>
      <c r="AE10" s="1618"/>
      <c r="AF10" s="1618"/>
      <c r="AG10" s="1618"/>
      <c r="AH10" s="1618"/>
      <c r="AI10" s="1618"/>
      <c r="AJ10" s="1618"/>
      <c r="AK10" s="1618"/>
      <c r="AL10" s="1618"/>
    </row>
    <row r="11" spans="1:39" s="104" customFormat="1" ht="15" customHeight="1" x14ac:dyDescent="0.25">
      <c r="A11" s="745"/>
      <c r="B11" s="745"/>
      <c r="C11" s="745"/>
      <c r="D11" s="745"/>
      <c r="E11" s="745"/>
      <c r="F11" s="745"/>
      <c r="G11" s="745"/>
      <c r="H11" s="746"/>
      <c r="I11" s="747"/>
      <c r="J11" s="745"/>
      <c r="K11" s="745"/>
      <c r="L11" s="745"/>
      <c r="M11" s="745"/>
      <c r="N11" s="745"/>
      <c r="O11" s="745"/>
      <c r="P11" s="745"/>
      <c r="Q11" s="745"/>
      <c r="R11" s="745"/>
      <c r="S11" s="745"/>
      <c r="T11" s="745"/>
      <c r="U11" s="745"/>
      <c r="V11" s="1624" t="s">
        <v>137</v>
      </c>
      <c r="W11" s="1624"/>
      <c r="X11" s="1624"/>
      <c r="Y11" s="1624"/>
      <c r="Z11" s="1624"/>
      <c r="AA11" s="1624"/>
      <c r="AB11" s="1618" t="str">
        <f>IF(I$6="","",'Capacity Plan'!Q6)</f>
        <v/>
      </c>
      <c r="AC11" s="1618"/>
      <c r="AD11" s="1618"/>
      <c r="AE11" s="1618"/>
      <c r="AF11" s="1618"/>
      <c r="AG11" s="1618"/>
      <c r="AH11" s="1618"/>
      <c r="AI11" s="1618"/>
      <c r="AJ11" s="1618"/>
      <c r="AK11" s="1618"/>
      <c r="AL11" s="1618"/>
    </row>
    <row r="12" spans="1:39" s="104" customFormat="1" ht="15" customHeight="1" x14ac:dyDescent="0.25">
      <c r="A12" s="745"/>
      <c r="B12" s="745"/>
      <c r="C12" s="745"/>
      <c r="D12" s="1636" t="s">
        <v>5</v>
      </c>
      <c r="E12" s="1636"/>
      <c r="F12" s="1636"/>
      <c r="G12" s="1636"/>
      <c r="H12" s="1636"/>
      <c r="I12" s="1618" t="str">
        <f>IF(I$6="","",'Capacity Plan'!F7)</f>
        <v/>
      </c>
      <c r="J12" s="1618"/>
      <c r="K12" s="1618"/>
      <c r="L12" s="1618"/>
      <c r="M12" s="1618"/>
      <c r="N12" s="1618"/>
      <c r="O12" s="1618"/>
      <c r="P12" s="1618"/>
      <c r="Q12" s="1618"/>
      <c r="R12" s="1618"/>
      <c r="S12" s="745"/>
      <c r="T12" s="745"/>
      <c r="U12" s="745"/>
      <c r="V12" s="745"/>
      <c r="W12" s="745"/>
      <c r="X12" s="745"/>
      <c r="Y12" s="745"/>
      <c r="Z12" s="745"/>
      <c r="AA12" s="745"/>
      <c r="AB12" s="745"/>
      <c r="AC12" s="745"/>
      <c r="AD12" s="745"/>
      <c r="AE12" s="745"/>
      <c r="AF12" s="745"/>
      <c r="AG12" s="745"/>
      <c r="AH12" s="745"/>
      <c r="AI12" s="745"/>
      <c r="AJ12" s="745"/>
      <c r="AK12" s="745"/>
      <c r="AL12" s="745"/>
    </row>
    <row r="13" spans="1:39" s="104" customFormat="1" ht="15" customHeight="1" x14ac:dyDescent="0.25">
      <c r="A13" s="745"/>
      <c r="B13" s="745"/>
      <c r="C13" s="745"/>
      <c r="D13" s="745"/>
      <c r="E13" s="745"/>
      <c r="F13" s="1624" t="s">
        <v>7</v>
      </c>
      <c r="G13" s="1624"/>
      <c r="H13" s="1624"/>
      <c r="I13" s="1618" t="str">
        <f>IF(I$6="","",'Capacity Plan'!F8)</f>
        <v/>
      </c>
      <c r="J13" s="1618"/>
      <c r="K13" s="1618"/>
      <c r="L13" s="1618"/>
      <c r="M13" s="1618"/>
      <c r="N13" s="1618"/>
      <c r="O13" s="1618"/>
      <c r="P13" s="1618"/>
      <c r="Q13" s="1618"/>
      <c r="R13" s="1618"/>
      <c r="S13" s="745"/>
      <c r="T13" s="745"/>
      <c r="U13" s="745"/>
      <c r="V13" s="745"/>
      <c r="W13" s="745"/>
      <c r="X13" s="745"/>
      <c r="Y13" s="745"/>
      <c r="Z13" s="745"/>
      <c r="AA13" s="745"/>
      <c r="AB13" s="745"/>
      <c r="AC13" s="745"/>
      <c r="AD13" s="745"/>
      <c r="AE13" s="745"/>
      <c r="AF13" s="745"/>
      <c r="AG13" s="745"/>
      <c r="AH13" s="745"/>
      <c r="AI13" s="745"/>
      <c r="AJ13" s="745"/>
      <c r="AK13" s="745"/>
      <c r="AL13" s="745"/>
    </row>
    <row r="14" spans="1:39" s="104" customFormat="1" ht="15" customHeight="1" x14ac:dyDescent="0.25">
      <c r="I14" s="745"/>
      <c r="J14" s="745"/>
      <c r="K14" s="745"/>
      <c r="L14" s="745"/>
      <c r="M14" s="745"/>
      <c r="N14" s="745"/>
      <c r="O14" s="745"/>
      <c r="P14" s="745"/>
      <c r="Q14" s="745"/>
      <c r="R14" s="745"/>
      <c r="S14" s="745"/>
      <c r="T14" s="745"/>
      <c r="U14" s="745"/>
      <c r="V14" s="745"/>
      <c r="W14" s="745"/>
      <c r="X14" s="745"/>
      <c r="Y14" s="745"/>
      <c r="Z14" s="745"/>
      <c r="AA14" s="745"/>
      <c r="AB14" s="745"/>
      <c r="AC14" s="745"/>
      <c r="AD14" s="745"/>
      <c r="AE14" s="745"/>
      <c r="AF14" s="745"/>
      <c r="AG14" s="745"/>
      <c r="AH14" s="745"/>
      <c r="AI14" s="745"/>
      <c r="AJ14" s="745"/>
      <c r="AK14" s="745"/>
      <c r="AL14" s="745"/>
    </row>
    <row r="15" spans="1:39" s="104" customFormat="1" ht="15" customHeight="1" x14ac:dyDescent="0.25">
      <c r="A15" s="1623" t="s">
        <v>218</v>
      </c>
      <c r="B15" s="1623"/>
      <c r="C15" s="1623"/>
      <c r="D15" s="1623"/>
      <c r="E15" s="1623"/>
      <c r="F15" s="1623"/>
      <c r="G15" s="1623"/>
      <c r="H15" s="1623"/>
      <c r="I15" s="745"/>
      <c r="J15" s="745"/>
      <c r="K15" s="745"/>
      <c r="L15" s="745"/>
      <c r="M15" s="745"/>
      <c r="N15" s="745"/>
      <c r="O15" s="745"/>
      <c r="P15" s="745"/>
      <c r="Q15" s="745"/>
      <c r="R15" s="745"/>
      <c r="S15" s="745"/>
      <c r="T15" s="745"/>
      <c r="U15" s="745"/>
      <c r="V15" s="745"/>
      <c r="W15" s="745"/>
      <c r="X15" s="745"/>
      <c r="Y15" s="745"/>
      <c r="Z15" s="745"/>
      <c r="AA15" s="745"/>
      <c r="AB15" s="745"/>
      <c r="AC15" s="745"/>
      <c r="AD15" s="745"/>
      <c r="AE15" s="745"/>
      <c r="AF15" s="745"/>
      <c r="AG15" s="745"/>
      <c r="AH15" s="745"/>
      <c r="AI15" s="745"/>
      <c r="AJ15" s="745"/>
      <c r="AK15" s="745"/>
      <c r="AL15" s="745"/>
    </row>
    <row r="16" spans="1:39" s="104" customFormat="1" ht="15" customHeight="1" x14ac:dyDescent="0.25">
      <c r="A16" s="1605"/>
      <c r="B16" s="1606"/>
      <c r="C16" s="1606"/>
      <c r="D16" s="1606"/>
      <c r="E16" s="1606"/>
      <c r="F16" s="1606"/>
      <c r="G16" s="1606"/>
      <c r="H16" s="1606"/>
      <c r="I16" s="1606"/>
      <c r="J16" s="1606"/>
      <c r="K16" s="1606"/>
      <c r="L16" s="1606"/>
      <c r="M16" s="1606"/>
      <c r="N16" s="1606"/>
      <c r="O16" s="1606"/>
      <c r="P16" s="1606"/>
      <c r="Q16" s="1606"/>
      <c r="R16" s="1606"/>
      <c r="S16" s="1606"/>
      <c r="T16" s="1606"/>
      <c r="U16" s="1606"/>
      <c r="V16" s="1606"/>
      <c r="W16" s="1606"/>
      <c r="X16" s="1606"/>
      <c r="Y16" s="1606"/>
      <c r="Z16" s="1606"/>
      <c r="AA16" s="1606"/>
      <c r="AB16" s="1606"/>
      <c r="AC16" s="1606"/>
      <c r="AD16" s="1606"/>
      <c r="AE16" s="1606"/>
      <c r="AF16" s="1606"/>
      <c r="AG16" s="1606"/>
      <c r="AH16" s="1606"/>
      <c r="AI16" s="1606"/>
      <c r="AJ16" s="1606"/>
      <c r="AK16" s="1606"/>
      <c r="AL16" s="1607"/>
    </row>
    <row r="17" spans="1:38" s="104" customFormat="1" ht="15" customHeight="1" x14ac:dyDescent="0.25">
      <c r="A17" s="1608"/>
      <c r="B17" s="1609"/>
      <c r="C17" s="1609"/>
      <c r="D17" s="1609"/>
      <c r="E17" s="1609"/>
      <c r="F17" s="1609"/>
      <c r="G17" s="1609"/>
      <c r="H17" s="1609"/>
      <c r="I17" s="1609"/>
      <c r="J17" s="1609"/>
      <c r="K17" s="1609"/>
      <c r="L17" s="1609"/>
      <c r="M17" s="1609"/>
      <c r="N17" s="1609"/>
      <c r="O17" s="1609"/>
      <c r="P17" s="1609"/>
      <c r="Q17" s="1609"/>
      <c r="R17" s="1609"/>
      <c r="S17" s="1609"/>
      <c r="T17" s="1609"/>
      <c r="U17" s="1609"/>
      <c r="V17" s="1609"/>
      <c r="W17" s="1609"/>
      <c r="X17" s="1609"/>
      <c r="Y17" s="1609"/>
      <c r="Z17" s="1609"/>
      <c r="AA17" s="1609"/>
      <c r="AB17" s="1609"/>
      <c r="AC17" s="1609"/>
      <c r="AD17" s="1609"/>
      <c r="AE17" s="1609"/>
      <c r="AF17" s="1609"/>
      <c r="AG17" s="1609"/>
      <c r="AH17" s="1609"/>
      <c r="AI17" s="1609"/>
      <c r="AJ17" s="1609"/>
      <c r="AK17" s="1609"/>
      <c r="AL17" s="1610"/>
    </row>
    <row r="18" spans="1:38" s="104" customFormat="1" ht="15" customHeight="1" x14ac:dyDescent="0.25">
      <c r="A18" s="1608"/>
      <c r="B18" s="1622"/>
      <c r="C18" s="1622"/>
      <c r="D18" s="1622"/>
      <c r="E18" s="1622"/>
      <c r="F18" s="1622"/>
      <c r="G18" s="1622"/>
      <c r="H18" s="1622"/>
      <c r="I18" s="1622"/>
      <c r="J18" s="1622"/>
      <c r="K18" s="1622"/>
      <c r="L18" s="1622"/>
      <c r="M18" s="1622"/>
      <c r="N18" s="1622"/>
      <c r="O18" s="1622"/>
      <c r="P18" s="1622"/>
      <c r="Q18" s="1622"/>
      <c r="R18" s="1622"/>
      <c r="S18" s="1622"/>
      <c r="T18" s="1622"/>
      <c r="U18" s="1622"/>
      <c r="V18" s="1622"/>
      <c r="W18" s="1622"/>
      <c r="X18" s="1622"/>
      <c r="Y18" s="1622"/>
      <c r="Z18" s="1622"/>
      <c r="AA18" s="1622"/>
      <c r="AB18" s="1622"/>
      <c r="AC18" s="1622"/>
      <c r="AD18" s="1622"/>
      <c r="AE18" s="1622"/>
      <c r="AF18" s="1622"/>
      <c r="AG18" s="1622"/>
      <c r="AH18" s="1622"/>
      <c r="AI18" s="1622"/>
      <c r="AJ18" s="1622"/>
      <c r="AK18" s="1622"/>
      <c r="AL18" s="1610"/>
    </row>
    <row r="19" spans="1:38" s="104" customFormat="1" ht="15" customHeight="1" x14ac:dyDescent="0.25">
      <c r="A19" s="1611"/>
      <c r="B19" s="1612"/>
      <c r="C19" s="1612"/>
      <c r="D19" s="1612"/>
      <c r="E19" s="1612"/>
      <c r="F19" s="1612"/>
      <c r="G19" s="1612"/>
      <c r="H19" s="1612"/>
      <c r="I19" s="1612"/>
      <c r="J19" s="1612"/>
      <c r="K19" s="1612"/>
      <c r="L19" s="1612"/>
      <c r="M19" s="1612"/>
      <c r="N19" s="1612"/>
      <c r="O19" s="1612"/>
      <c r="P19" s="1612"/>
      <c r="Q19" s="1612"/>
      <c r="R19" s="1612"/>
      <c r="S19" s="1612"/>
      <c r="T19" s="1612"/>
      <c r="U19" s="1612"/>
      <c r="V19" s="1612"/>
      <c r="W19" s="1612"/>
      <c r="X19" s="1612"/>
      <c r="Y19" s="1612"/>
      <c r="Z19" s="1612"/>
      <c r="AA19" s="1612"/>
      <c r="AB19" s="1612"/>
      <c r="AC19" s="1612"/>
      <c r="AD19" s="1612"/>
      <c r="AE19" s="1612"/>
      <c r="AF19" s="1612"/>
      <c r="AG19" s="1612"/>
      <c r="AH19" s="1612"/>
      <c r="AI19" s="1612"/>
      <c r="AJ19" s="1612"/>
      <c r="AK19" s="1612"/>
      <c r="AL19" s="1613"/>
    </row>
    <row r="20" spans="1:38" s="104" customFormat="1" ht="15" customHeight="1" x14ac:dyDescent="0.25">
      <c r="A20" s="748"/>
      <c r="B20" s="748"/>
      <c r="C20" s="748"/>
      <c r="D20" s="748"/>
      <c r="E20" s="748"/>
      <c r="F20" s="748"/>
      <c r="G20" s="748"/>
      <c r="H20" s="748"/>
      <c r="I20" s="748"/>
      <c r="J20" s="748"/>
      <c r="K20" s="748"/>
      <c r="L20" s="748"/>
      <c r="M20" s="748"/>
      <c r="N20" s="748"/>
      <c r="O20" s="748"/>
      <c r="P20" s="748"/>
      <c r="Q20" s="748"/>
      <c r="R20" s="748"/>
      <c r="S20" s="748"/>
      <c r="T20" s="748"/>
      <c r="U20" s="748"/>
      <c r="V20" s="748"/>
      <c r="W20" s="748"/>
      <c r="X20" s="748"/>
      <c r="Y20" s="748"/>
      <c r="Z20" s="748"/>
      <c r="AA20" s="748"/>
      <c r="AB20" s="748"/>
      <c r="AC20" s="748"/>
      <c r="AD20" s="748"/>
      <c r="AE20" s="748"/>
      <c r="AF20" s="748"/>
      <c r="AG20" s="748"/>
      <c r="AH20" s="748"/>
      <c r="AI20" s="748"/>
      <c r="AJ20" s="748"/>
      <c r="AK20" s="748"/>
      <c r="AL20" s="748"/>
    </row>
    <row r="21" spans="1:38" s="104" customFormat="1" ht="8.25" customHeight="1" x14ac:dyDescent="0.25">
      <c r="A21" s="745"/>
      <c r="B21" s="745"/>
      <c r="C21" s="745"/>
      <c r="D21" s="745"/>
      <c r="E21" s="745"/>
      <c r="F21" s="745"/>
      <c r="G21" s="745"/>
      <c r="H21" s="745"/>
      <c r="I21" s="745"/>
      <c r="J21" s="745"/>
      <c r="K21" s="745"/>
      <c r="L21" s="745"/>
      <c r="M21" s="745"/>
      <c r="N21" s="745"/>
      <c r="O21" s="745"/>
      <c r="P21" s="745"/>
      <c r="Q21" s="745"/>
      <c r="R21" s="745"/>
      <c r="S21" s="745"/>
      <c r="T21" s="745"/>
      <c r="U21" s="745"/>
      <c r="V21" s="745"/>
      <c r="W21" s="745"/>
      <c r="X21" s="745"/>
      <c r="Y21" s="745"/>
      <c r="Z21" s="745"/>
      <c r="AA21" s="745"/>
      <c r="AB21" s="745"/>
      <c r="AC21" s="745"/>
      <c r="AD21" s="745"/>
      <c r="AE21" s="745"/>
      <c r="AF21" s="745"/>
      <c r="AG21" s="745"/>
      <c r="AH21" s="745"/>
      <c r="AI21" s="745"/>
      <c r="AJ21" s="745"/>
      <c r="AK21" s="745"/>
      <c r="AL21" s="745"/>
    </row>
    <row r="22" spans="1:38" s="104" customFormat="1" ht="15" customHeight="1" x14ac:dyDescent="0.25">
      <c r="A22" s="745"/>
      <c r="B22" s="745"/>
      <c r="C22" s="745"/>
      <c r="D22" s="745"/>
      <c r="E22" s="745"/>
      <c r="F22" s="745"/>
      <c r="G22" s="1624" t="s">
        <v>199</v>
      </c>
      <c r="H22" s="1624"/>
      <c r="I22" s="1624"/>
      <c r="J22" s="1624"/>
      <c r="K22" s="1624"/>
      <c r="L22" s="1624"/>
      <c r="M22" s="1624"/>
      <c r="N22" s="1624"/>
      <c r="O22" s="1625" t="str">
        <f>IF(I6="","",'Capacity Plan'!S12)</f>
        <v/>
      </c>
      <c r="P22" s="1625"/>
      <c r="Q22" s="1625"/>
      <c r="R22" s="1625"/>
      <c r="S22" s="1625"/>
      <c r="T22" s="1625"/>
      <c r="U22" s="1625"/>
      <c r="V22" s="749"/>
      <c r="W22" s="745"/>
      <c r="X22" s="745"/>
      <c r="Y22" s="745"/>
      <c r="Z22" s="1629" t="s">
        <v>205</v>
      </c>
      <c r="AA22" s="1629"/>
      <c r="AB22" s="1629"/>
      <c r="AC22" s="1629"/>
      <c r="AD22" s="1629"/>
      <c r="AE22" s="1629"/>
      <c r="AF22" s="1629"/>
      <c r="AG22" s="1629"/>
      <c r="AH22" s="1629"/>
      <c r="AI22" s="1629"/>
      <c r="AJ22" s="1626" t="str">
        <f>IF(I6="","",'Capacity Plan'!S9)</f>
        <v/>
      </c>
      <c r="AK22" s="1626"/>
      <c r="AL22" s="1626"/>
    </row>
    <row r="23" spans="1:38" s="104" customFormat="1" ht="15" customHeight="1" x14ac:dyDescent="0.25">
      <c r="A23" s="745"/>
      <c r="B23" s="745"/>
      <c r="C23" s="745"/>
      <c r="D23" s="745"/>
      <c r="G23" s="1637" t="s">
        <v>296</v>
      </c>
      <c r="H23" s="1637"/>
      <c r="I23" s="1637"/>
      <c r="J23" s="1637"/>
      <c r="K23" s="1637"/>
      <c r="L23" s="1637"/>
      <c r="M23" s="1637"/>
      <c r="N23" s="1637"/>
      <c r="O23" s="1627"/>
      <c r="P23" s="1627"/>
      <c r="Q23" s="1627"/>
      <c r="R23" s="1627"/>
      <c r="S23" s="1627"/>
      <c r="T23" s="1627"/>
      <c r="U23" s="1627"/>
      <c r="V23" s="749"/>
      <c r="W23" s="745"/>
      <c r="X23" s="745"/>
      <c r="Y23" s="745"/>
      <c r="Z23" s="1630" t="s">
        <v>13</v>
      </c>
      <c r="AA23" s="1630"/>
      <c r="AB23" s="1630"/>
      <c r="AC23" s="1630"/>
      <c r="AD23" s="1630"/>
      <c r="AE23" s="1630"/>
      <c r="AF23" s="1630"/>
      <c r="AG23" s="1630"/>
      <c r="AH23" s="1630"/>
      <c r="AI23" s="1630"/>
      <c r="AJ23" s="1628" t="str">
        <f>IF(I6="","",'Capacity Plan'!S10)</f>
        <v/>
      </c>
      <c r="AK23" s="1628"/>
      <c r="AL23" s="1628"/>
    </row>
    <row r="24" spans="1:38" s="104" customFormat="1" ht="15" customHeight="1" x14ac:dyDescent="0.25">
      <c r="A24" s="745"/>
      <c r="B24" s="745"/>
      <c r="C24" s="745"/>
      <c r="V24" s="749"/>
      <c r="W24" s="745"/>
      <c r="X24" s="745"/>
      <c r="Y24" s="745"/>
      <c r="Z24" s="745"/>
      <c r="AA24" s="745"/>
      <c r="AB24" s="745"/>
      <c r="AC24" s="745"/>
      <c r="AD24" s="745"/>
      <c r="AE24" s="745"/>
      <c r="AF24" s="745"/>
      <c r="AG24" s="745"/>
      <c r="AH24" s="745"/>
      <c r="AI24" s="745"/>
      <c r="AJ24" s="745"/>
      <c r="AK24" s="745"/>
      <c r="AL24" s="745"/>
    </row>
    <row r="25" spans="1:38" s="104" customFormat="1" ht="6.75" customHeight="1" x14ac:dyDescent="0.25">
      <c r="A25" s="745"/>
      <c r="B25" s="745"/>
      <c r="C25" s="745"/>
      <c r="V25" s="745"/>
      <c r="W25" s="745"/>
      <c r="X25" s="745"/>
      <c r="Y25" s="745"/>
      <c r="Z25" s="745"/>
      <c r="AA25" s="745"/>
      <c r="AB25" s="745"/>
      <c r="AC25" s="745"/>
      <c r="AD25" s="745"/>
      <c r="AE25" s="745"/>
      <c r="AF25" s="745"/>
      <c r="AG25" s="745"/>
      <c r="AH25" s="745"/>
      <c r="AI25" s="745"/>
      <c r="AJ25" s="745"/>
      <c r="AK25" s="745"/>
      <c r="AL25" s="745"/>
    </row>
    <row r="26" spans="1:38" s="104" customFormat="1" ht="15" customHeight="1" x14ac:dyDescent="0.25">
      <c r="A26" s="745"/>
      <c r="B26" s="745"/>
      <c r="C26" s="745"/>
      <c r="D26" s="745"/>
      <c r="E26" s="745"/>
      <c r="F26" s="745"/>
      <c r="G26" s="1624" t="s">
        <v>219</v>
      </c>
      <c r="H26" s="1624"/>
      <c r="I26" s="1624"/>
      <c r="J26" s="1624"/>
      <c r="K26" s="1624"/>
      <c r="L26" s="1624"/>
      <c r="M26" s="1624"/>
      <c r="N26" s="1624"/>
      <c r="O26" s="1599" t="str">
        <f>IF(I6="","",O$22/AJ$22)</f>
        <v/>
      </c>
      <c r="P26" s="1599"/>
      <c r="Q26" s="1599"/>
      <c r="R26" s="1599"/>
      <c r="S26" s="1599"/>
      <c r="T26" s="1599"/>
      <c r="U26" s="1599"/>
      <c r="V26" s="750"/>
      <c r="W26" s="745"/>
      <c r="X26" s="745"/>
      <c r="Y26" s="745"/>
      <c r="Z26" s="745"/>
      <c r="AA26" s="745"/>
      <c r="AB26" s="745"/>
      <c r="AC26" s="745"/>
      <c r="AD26" s="745"/>
      <c r="AE26" s="745"/>
      <c r="AF26" s="745"/>
      <c r="AG26" s="745"/>
      <c r="AH26" s="745"/>
      <c r="AI26" s="745"/>
      <c r="AJ26" s="745"/>
      <c r="AK26" s="745"/>
      <c r="AL26" s="745"/>
    </row>
    <row r="27" spans="1:38" s="104" customFormat="1" x14ac:dyDescent="0.25">
      <c r="A27" s="745"/>
      <c r="B27" s="745"/>
      <c r="C27" s="745"/>
      <c r="D27" s="745"/>
      <c r="E27" s="745"/>
      <c r="F27" s="745"/>
      <c r="G27" s="1624" t="s">
        <v>220</v>
      </c>
      <c r="H27" s="1624"/>
      <c r="I27" s="1624"/>
      <c r="J27" s="1624"/>
      <c r="K27" s="1624"/>
      <c r="L27" s="1624"/>
      <c r="M27" s="1624"/>
      <c r="N27" s="1624"/>
      <c r="O27" s="1604" t="str">
        <f>IFERROR(IF(O23="","",O23/AJ23),"")</f>
        <v/>
      </c>
      <c r="P27" s="1604"/>
      <c r="Q27" s="1604"/>
      <c r="R27" s="1604"/>
      <c r="S27" s="1604"/>
      <c r="T27" s="1604"/>
      <c r="U27" s="1604"/>
      <c r="V27" s="750"/>
      <c r="W27" s="745"/>
      <c r="X27" s="745"/>
      <c r="Y27" s="745"/>
      <c r="Z27" s="745"/>
      <c r="AA27" s="745"/>
      <c r="AB27" s="745"/>
      <c r="AC27" s="745"/>
      <c r="AD27" s="745"/>
      <c r="AE27" s="745"/>
      <c r="AF27" s="745"/>
      <c r="AG27" s="745"/>
      <c r="AH27" s="745"/>
      <c r="AI27" s="745"/>
      <c r="AJ27" s="745"/>
      <c r="AK27" s="745"/>
      <c r="AL27" s="745"/>
    </row>
    <row r="28" spans="1:38" s="104" customFormat="1" ht="15" customHeight="1" x14ac:dyDescent="0.25">
      <c r="A28" s="745"/>
      <c r="B28" s="745"/>
      <c r="C28" s="745"/>
      <c r="D28" s="745"/>
      <c r="E28" s="745"/>
      <c r="F28" s="745"/>
      <c r="G28" s="1624" t="s">
        <v>221</v>
      </c>
      <c r="H28" s="1624"/>
      <c r="I28" s="1624"/>
      <c r="J28" s="1624"/>
      <c r="K28" s="1624"/>
      <c r="L28" s="1624"/>
      <c r="M28" s="1624"/>
      <c r="N28" s="1624"/>
      <c r="O28" s="1598" t="str">
        <f>IFERROR(IF(O27="","",O26/O27),"")</f>
        <v/>
      </c>
      <c r="P28" s="1598"/>
      <c r="Q28" s="1598"/>
      <c r="R28" s="1598"/>
      <c r="S28" s="1598"/>
      <c r="T28" s="1598"/>
      <c r="U28" s="1598"/>
      <c r="V28" s="745"/>
      <c r="W28" s="745"/>
      <c r="X28" s="745"/>
      <c r="Y28" s="745"/>
      <c r="Z28" s="745"/>
      <c r="AA28" s="745"/>
      <c r="AB28" s="745"/>
      <c r="AC28" s="745"/>
      <c r="AD28" s="745"/>
      <c r="AE28" s="745"/>
      <c r="AF28" s="745"/>
      <c r="AG28" s="745"/>
      <c r="AH28" s="745"/>
      <c r="AI28" s="745"/>
      <c r="AJ28" s="745"/>
      <c r="AK28" s="745"/>
      <c r="AL28" s="745"/>
    </row>
    <row r="29" spans="1:38" s="104" customFormat="1" ht="4.5" customHeight="1" x14ac:dyDescent="0.25">
      <c r="A29" s="745"/>
      <c r="B29" s="745"/>
      <c r="C29" s="745"/>
      <c r="D29" s="745"/>
      <c r="E29" s="745"/>
      <c r="F29" s="745"/>
      <c r="G29" s="745"/>
      <c r="H29" s="745"/>
      <c r="I29" s="745"/>
      <c r="J29" s="745"/>
      <c r="K29" s="745"/>
      <c r="L29" s="745"/>
      <c r="M29" s="745"/>
      <c r="N29" s="745"/>
      <c r="O29" s="745"/>
      <c r="P29" s="745"/>
      <c r="Q29" s="745"/>
      <c r="R29" s="745"/>
      <c r="S29" s="745"/>
      <c r="T29" s="745"/>
      <c r="U29" s="745"/>
      <c r="V29" s="745"/>
      <c r="W29" s="745"/>
      <c r="X29" s="745"/>
      <c r="Y29" s="745"/>
      <c r="Z29" s="745"/>
      <c r="AA29" s="745"/>
      <c r="AB29" s="745"/>
      <c r="AC29" s="745"/>
      <c r="AD29" s="745"/>
      <c r="AE29" s="745"/>
      <c r="AF29" s="745"/>
      <c r="AG29" s="745"/>
      <c r="AH29" s="745"/>
      <c r="AI29" s="745"/>
      <c r="AJ29" s="745"/>
      <c r="AK29" s="745"/>
      <c r="AL29" s="745"/>
    </row>
    <row r="30" spans="1:38" s="104" customFormat="1" ht="15" customHeight="1" x14ac:dyDescent="0.25">
      <c r="A30" s="1623" t="s">
        <v>81</v>
      </c>
      <c r="B30" s="1623"/>
      <c r="C30" s="1623"/>
      <c r="D30" s="1623"/>
      <c r="E30" s="1623"/>
      <c r="F30" s="1623"/>
      <c r="G30" s="1623"/>
      <c r="H30" s="1623"/>
      <c r="I30" s="745"/>
      <c r="J30" s="745"/>
      <c r="K30" s="745"/>
      <c r="L30" s="745"/>
      <c r="M30" s="745"/>
      <c r="N30" s="745"/>
      <c r="O30" s="745"/>
      <c r="P30" s="745"/>
      <c r="Q30" s="745"/>
      <c r="R30" s="745"/>
      <c r="S30" s="745"/>
      <c r="T30" s="745"/>
      <c r="U30" s="745"/>
      <c r="V30" s="745"/>
      <c r="W30" s="745"/>
      <c r="X30" s="745"/>
      <c r="Y30" s="745"/>
      <c r="Z30" s="745"/>
      <c r="AA30" s="745"/>
      <c r="AB30" s="745"/>
      <c r="AC30" s="745"/>
      <c r="AD30" s="745"/>
      <c r="AE30" s="745"/>
      <c r="AF30" s="745"/>
      <c r="AG30" s="745"/>
      <c r="AH30" s="745"/>
      <c r="AI30" s="745"/>
      <c r="AJ30" s="745"/>
      <c r="AK30" s="745"/>
      <c r="AL30" s="745"/>
    </row>
    <row r="31" spans="1:38" s="104" customFormat="1" ht="15" customHeight="1" x14ac:dyDescent="0.25">
      <c r="A31" s="1605"/>
      <c r="B31" s="1606"/>
      <c r="C31" s="1606"/>
      <c r="D31" s="1606"/>
      <c r="E31" s="1606"/>
      <c r="F31" s="1606"/>
      <c r="G31" s="1606"/>
      <c r="H31" s="1606"/>
      <c r="I31" s="1606"/>
      <c r="J31" s="1606"/>
      <c r="K31" s="1606"/>
      <c r="L31" s="1606"/>
      <c r="M31" s="1606"/>
      <c r="N31" s="1606"/>
      <c r="O31" s="1606"/>
      <c r="P31" s="1606"/>
      <c r="Q31" s="1606"/>
      <c r="R31" s="1606"/>
      <c r="S31" s="1606"/>
      <c r="T31" s="1606"/>
      <c r="U31" s="1606"/>
      <c r="V31" s="1606"/>
      <c r="W31" s="1606"/>
      <c r="X31" s="1606"/>
      <c r="Y31" s="1606"/>
      <c r="Z31" s="1606"/>
      <c r="AA31" s="1606"/>
      <c r="AB31" s="1606"/>
      <c r="AC31" s="1606"/>
      <c r="AD31" s="1606"/>
      <c r="AE31" s="1606"/>
      <c r="AF31" s="1606"/>
      <c r="AG31" s="1606"/>
      <c r="AH31" s="1606"/>
      <c r="AI31" s="1606"/>
      <c r="AJ31" s="1606"/>
      <c r="AK31" s="1606"/>
      <c r="AL31" s="1607"/>
    </row>
    <row r="32" spans="1:38" s="104" customFormat="1" ht="15" customHeight="1" x14ac:dyDescent="0.25">
      <c r="A32" s="1608"/>
      <c r="B32" s="1609"/>
      <c r="C32" s="1609"/>
      <c r="D32" s="1609"/>
      <c r="E32" s="1609"/>
      <c r="F32" s="1609"/>
      <c r="G32" s="1609"/>
      <c r="H32" s="1609"/>
      <c r="I32" s="1609"/>
      <c r="J32" s="1609"/>
      <c r="K32" s="1609"/>
      <c r="L32" s="1609"/>
      <c r="M32" s="1609"/>
      <c r="N32" s="1609"/>
      <c r="O32" s="1609"/>
      <c r="P32" s="1609"/>
      <c r="Q32" s="1609"/>
      <c r="R32" s="1609"/>
      <c r="S32" s="1609"/>
      <c r="T32" s="1609"/>
      <c r="U32" s="1609"/>
      <c r="V32" s="1609"/>
      <c r="W32" s="1609"/>
      <c r="X32" s="1609"/>
      <c r="Y32" s="1609"/>
      <c r="Z32" s="1609"/>
      <c r="AA32" s="1609"/>
      <c r="AB32" s="1609"/>
      <c r="AC32" s="1609"/>
      <c r="AD32" s="1609"/>
      <c r="AE32" s="1609"/>
      <c r="AF32" s="1609"/>
      <c r="AG32" s="1609"/>
      <c r="AH32" s="1609"/>
      <c r="AI32" s="1609"/>
      <c r="AJ32" s="1609"/>
      <c r="AK32" s="1609"/>
      <c r="AL32" s="1610"/>
    </row>
    <row r="33" spans="1:96" s="104" customFormat="1" ht="15" customHeight="1" x14ac:dyDescent="0.25">
      <c r="A33" s="1608"/>
      <c r="B33" s="1609"/>
      <c r="C33" s="1609"/>
      <c r="D33" s="1609"/>
      <c r="E33" s="1609"/>
      <c r="F33" s="1609"/>
      <c r="G33" s="1609"/>
      <c r="H33" s="1609"/>
      <c r="I33" s="1609"/>
      <c r="J33" s="1609"/>
      <c r="K33" s="1609"/>
      <c r="L33" s="1609"/>
      <c r="M33" s="1609"/>
      <c r="N33" s="1609"/>
      <c r="O33" s="1609"/>
      <c r="P33" s="1609"/>
      <c r="Q33" s="1609"/>
      <c r="R33" s="1609"/>
      <c r="S33" s="1609"/>
      <c r="T33" s="1609"/>
      <c r="U33" s="1609"/>
      <c r="V33" s="1609"/>
      <c r="W33" s="1609"/>
      <c r="X33" s="1609"/>
      <c r="Y33" s="1609"/>
      <c r="Z33" s="1609"/>
      <c r="AA33" s="1609"/>
      <c r="AB33" s="1609"/>
      <c r="AC33" s="1609"/>
      <c r="AD33" s="1609"/>
      <c r="AE33" s="1609"/>
      <c r="AF33" s="1609"/>
      <c r="AG33" s="1609"/>
      <c r="AH33" s="1609"/>
      <c r="AI33" s="1609"/>
      <c r="AJ33" s="1609"/>
      <c r="AK33" s="1609"/>
      <c r="AL33" s="1610"/>
    </row>
    <row r="34" spans="1:96" s="104" customFormat="1" ht="15" customHeight="1" x14ac:dyDescent="0.25">
      <c r="A34" s="1608"/>
      <c r="B34" s="1609"/>
      <c r="C34" s="1609"/>
      <c r="D34" s="1609"/>
      <c r="E34" s="1609"/>
      <c r="F34" s="1609"/>
      <c r="G34" s="1609"/>
      <c r="H34" s="1609"/>
      <c r="I34" s="1609"/>
      <c r="J34" s="1609"/>
      <c r="K34" s="1609"/>
      <c r="L34" s="1609"/>
      <c r="M34" s="1609"/>
      <c r="N34" s="1609"/>
      <c r="O34" s="1609"/>
      <c r="P34" s="1609"/>
      <c r="Q34" s="1609"/>
      <c r="R34" s="1609"/>
      <c r="S34" s="1609"/>
      <c r="T34" s="1609"/>
      <c r="U34" s="1609"/>
      <c r="V34" s="1609"/>
      <c r="W34" s="1609"/>
      <c r="X34" s="1609"/>
      <c r="Y34" s="1609"/>
      <c r="Z34" s="1609"/>
      <c r="AA34" s="1609"/>
      <c r="AB34" s="1609"/>
      <c r="AC34" s="1609"/>
      <c r="AD34" s="1609"/>
      <c r="AE34" s="1609"/>
      <c r="AF34" s="1609"/>
      <c r="AG34" s="1609"/>
      <c r="AH34" s="1609"/>
      <c r="AI34" s="1609"/>
      <c r="AJ34" s="1609"/>
      <c r="AK34" s="1609"/>
      <c r="AL34" s="1610"/>
    </row>
    <row r="35" spans="1:96" s="104" customFormat="1" ht="15" customHeight="1" x14ac:dyDescent="0.25">
      <c r="A35" s="1611"/>
      <c r="B35" s="1612"/>
      <c r="C35" s="1612"/>
      <c r="D35" s="1612"/>
      <c r="E35" s="1612"/>
      <c r="F35" s="1612"/>
      <c r="G35" s="1612"/>
      <c r="H35" s="1612"/>
      <c r="I35" s="1612"/>
      <c r="J35" s="1612"/>
      <c r="K35" s="1612"/>
      <c r="L35" s="1612"/>
      <c r="M35" s="1612"/>
      <c r="N35" s="1612"/>
      <c r="O35" s="1612"/>
      <c r="P35" s="1612"/>
      <c r="Q35" s="1612"/>
      <c r="R35" s="1612"/>
      <c r="S35" s="1612"/>
      <c r="T35" s="1612"/>
      <c r="U35" s="1612"/>
      <c r="V35" s="1612"/>
      <c r="W35" s="1612"/>
      <c r="X35" s="1612"/>
      <c r="Y35" s="1612"/>
      <c r="Z35" s="1612"/>
      <c r="AA35" s="1612"/>
      <c r="AB35" s="1612"/>
      <c r="AC35" s="1612"/>
      <c r="AD35" s="1612"/>
      <c r="AE35" s="1612"/>
      <c r="AF35" s="1612"/>
      <c r="AG35" s="1612"/>
      <c r="AH35" s="1612"/>
      <c r="AI35" s="1612"/>
      <c r="AJ35" s="1612"/>
      <c r="AK35" s="1612"/>
      <c r="AL35" s="1613"/>
    </row>
    <row r="36" spans="1:96" s="104" customFormat="1" ht="8.25" customHeight="1" x14ac:dyDescent="0.25">
      <c r="A36" s="748"/>
      <c r="B36" s="748"/>
      <c r="C36" s="748"/>
      <c r="D36" s="748"/>
      <c r="E36" s="748"/>
      <c r="F36" s="748"/>
      <c r="G36" s="748"/>
      <c r="H36" s="748"/>
      <c r="I36" s="748"/>
      <c r="J36" s="748"/>
      <c r="K36" s="748"/>
      <c r="L36" s="748"/>
      <c r="M36" s="748"/>
      <c r="N36" s="748"/>
      <c r="O36" s="748"/>
      <c r="P36" s="748"/>
      <c r="Q36" s="748"/>
      <c r="R36" s="748"/>
      <c r="S36" s="748"/>
      <c r="T36" s="748"/>
      <c r="U36" s="748"/>
      <c r="V36" s="748"/>
      <c r="W36" s="748"/>
      <c r="X36" s="748"/>
      <c r="Y36" s="748"/>
      <c r="Z36" s="748"/>
      <c r="AA36" s="748"/>
      <c r="AB36" s="748"/>
      <c r="AC36" s="748"/>
      <c r="AD36" s="748"/>
      <c r="AE36" s="748"/>
      <c r="AF36" s="748"/>
      <c r="AG36" s="748"/>
      <c r="AH36" s="748"/>
      <c r="AI36" s="748"/>
      <c r="AJ36" s="748"/>
      <c r="AK36" s="748"/>
      <c r="AL36" s="748"/>
    </row>
    <row r="37" spans="1:96" s="104" customFormat="1" ht="15" customHeight="1" x14ac:dyDescent="0.25">
      <c r="A37" s="748"/>
      <c r="B37" s="748"/>
      <c r="C37" s="748"/>
      <c r="D37" s="748"/>
      <c r="E37" s="748"/>
      <c r="F37" s="748"/>
      <c r="G37" s="748"/>
      <c r="H37" s="748"/>
      <c r="I37" s="748"/>
      <c r="J37" s="748"/>
      <c r="K37" s="748"/>
      <c r="L37" s="748"/>
      <c r="M37" s="748"/>
      <c r="N37" s="748"/>
      <c r="O37" s="748"/>
      <c r="P37" s="748"/>
      <c r="Q37" s="748"/>
      <c r="R37" s="748"/>
      <c r="S37" s="748"/>
      <c r="T37" s="748"/>
      <c r="U37" s="748"/>
      <c r="V37" s="748"/>
      <c r="W37" s="748"/>
      <c r="X37" s="748"/>
      <c r="Y37" s="748"/>
      <c r="Z37" s="748"/>
      <c r="AA37" s="748"/>
      <c r="AB37" s="748"/>
      <c r="AC37" s="748"/>
      <c r="AD37" s="748"/>
      <c r="AE37" s="748"/>
      <c r="AF37" s="748"/>
      <c r="AG37" s="748"/>
      <c r="AH37" s="748"/>
      <c r="AI37" s="748"/>
      <c r="AJ37" s="748"/>
      <c r="AK37" s="748"/>
      <c r="AL37" s="748"/>
    </row>
    <row r="38" spans="1:96" s="104" customFormat="1" ht="14.1" customHeight="1" x14ac:dyDescent="0.25">
      <c r="A38" s="1632" t="s">
        <v>147</v>
      </c>
      <c r="B38" s="1633"/>
      <c r="C38" s="1633"/>
      <c r="D38" s="1633"/>
      <c r="E38" s="1633"/>
      <c r="F38" s="1633"/>
      <c r="G38" s="1633"/>
      <c r="H38" s="1633"/>
      <c r="I38" s="1633"/>
      <c r="J38" s="1634"/>
      <c r="K38" s="1614" t="s">
        <v>148</v>
      </c>
      <c r="L38" s="1614"/>
      <c r="M38" s="1614"/>
      <c r="N38" s="1614"/>
      <c r="O38" s="1614"/>
      <c r="P38" s="1614"/>
      <c r="Q38" s="1614"/>
      <c r="R38" s="1614"/>
      <c r="S38" s="1614"/>
      <c r="T38" s="1614" t="s">
        <v>149</v>
      </c>
      <c r="U38" s="1614"/>
      <c r="V38" s="1614"/>
      <c r="W38" s="1614"/>
      <c r="X38" s="1614"/>
      <c r="Y38" s="1614"/>
      <c r="Z38" s="1614"/>
      <c r="AA38" s="1614"/>
      <c r="AB38" s="1614"/>
      <c r="AC38" s="1616" t="s">
        <v>154</v>
      </c>
      <c r="AD38" s="1616"/>
      <c r="AE38" s="1616"/>
      <c r="AF38" s="1616"/>
      <c r="AG38" s="1616"/>
      <c r="AH38" s="1616" t="s">
        <v>358</v>
      </c>
      <c r="AI38" s="1616"/>
      <c r="AJ38" s="1616"/>
      <c r="AK38" s="1616"/>
      <c r="AL38" s="1616"/>
    </row>
    <row r="39" spans="1:96" s="104" customFormat="1" ht="30" customHeight="1" x14ac:dyDescent="0.25">
      <c r="A39" s="1602" t="s">
        <v>222</v>
      </c>
      <c r="B39" s="1603"/>
      <c r="C39" s="1603"/>
      <c r="D39" s="1603"/>
      <c r="E39" s="1603"/>
      <c r="F39" s="1603"/>
      <c r="G39" s="1603"/>
      <c r="H39" s="1603"/>
      <c r="I39" s="1603"/>
      <c r="J39" s="1603"/>
      <c r="K39" s="1615"/>
      <c r="L39" s="1615"/>
      <c r="M39" s="1615"/>
      <c r="N39" s="1615"/>
      <c r="O39" s="1615"/>
      <c r="P39" s="1615"/>
      <c r="Q39" s="1615"/>
      <c r="R39" s="1615"/>
      <c r="S39" s="1615"/>
      <c r="T39" s="1617"/>
      <c r="U39" s="1617"/>
      <c r="V39" s="1617"/>
      <c r="W39" s="1617"/>
      <c r="X39" s="1617"/>
      <c r="Y39" s="1617"/>
      <c r="Z39" s="1617"/>
      <c r="AA39" s="1617"/>
      <c r="AB39" s="1617"/>
      <c r="AC39" s="1617"/>
      <c r="AD39" s="1617"/>
      <c r="AE39" s="1617"/>
      <c r="AF39" s="1617"/>
      <c r="AG39" s="1617"/>
      <c r="AH39" s="1615"/>
      <c r="AI39" s="1615"/>
      <c r="AJ39" s="1615"/>
      <c r="AK39" s="1615"/>
      <c r="AL39" s="1615"/>
    </row>
    <row r="40" spans="1:96" s="104" customFormat="1" ht="31.5" customHeight="1" x14ac:dyDescent="0.25">
      <c r="A40" s="1602" t="s">
        <v>151</v>
      </c>
      <c r="B40" s="1602"/>
      <c r="C40" s="1602"/>
      <c r="D40" s="1602"/>
      <c r="E40" s="1602"/>
      <c r="F40" s="1602"/>
      <c r="G40" s="1602"/>
      <c r="H40" s="1602"/>
      <c r="I40" s="1602"/>
      <c r="J40" s="1602"/>
      <c r="K40" s="1615"/>
      <c r="L40" s="1615"/>
      <c r="M40" s="1615"/>
      <c r="N40" s="1615"/>
      <c r="O40" s="1615"/>
      <c r="P40" s="1615"/>
      <c r="Q40" s="1615"/>
      <c r="R40" s="1615"/>
      <c r="S40" s="1615"/>
      <c r="T40" s="1617"/>
      <c r="U40" s="1617"/>
      <c r="V40" s="1617"/>
      <c r="W40" s="1617"/>
      <c r="X40" s="1617"/>
      <c r="Y40" s="1617"/>
      <c r="Z40" s="1617"/>
      <c r="AA40" s="1617"/>
      <c r="AB40" s="1617"/>
      <c r="AC40" s="1617"/>
      <c r="AD40" s="1617"/>
      <c r="AE40" s="1617"/>
      <c r="AF40" s="1617"/>
      <c r="AG40" s="1617"/>
      <c r="AH40" s="1615"/>
      <c r="AI40" s="1615"/>
      <c r="AJ40" s="1615"/>
      <c r="AK40" s="1615"/>
      <c r="AL40" s="1615"/>
    </row>
    <row r="41" spans="1:96" s="104" customFormat="1" ht="28.5" customHeight="1" x14ac:dyDescent="0.25">
      <c r="A41" s="1602" t="s">
        <v>223</v>
      </c>
      <c r="B41" s="1603"/>
      <c r="C41" s="1603"/>
      <c r="D41" s="1603"/>
      <c r="E41" s="1603"/>
      <c r="F41" s="1603"/>
      <c r="G41" s="1603"/>
      <c r="H41" s="1603"/>
      <c r="I41" s="1603"/>
      <c r="J41" s="1603"/>
      <c r="K41" s="1615"/>
      <c r="L41" s="1615"/>
      <c r="M41" s="1615"/>
      <c r="N41" s="1615"/>
      <c r="O41" s="1615"/>
      <c r="P41" s="1615"/>
      <c r="Q41" s="1615"/>
      <c r="R41" s="1615"/>
      <c r="S41" s="1615"/>
      <c r="T41" s="1617"/>
      <c r="U41" s="1617"/>
      <c r="V41" s="1617"/>
      <c r="W41" s="1617"/>
      <c r="X41" s="1617"/>
      <c r="Y41" s="1617"/>
      <c r="Z41" s="1617"/>
      <c r="AA41" s="1617"/>
      <c r="AB41" s="1617"/>
      <c r="AC41" s="1617"/>
      <c r="AD41" s="1617"/>
      <c r="AE41" s="1617"/>
      <c r="AF41" s="1617"/>
      <c r="AG41" s="1617"/>
      <c r="AH41" s="1615"/>
      <c r="AI41" s="1615"/>
      <c r="AJ41" s="1615"/>
      <c r="AK41" s="1615"/>
      <c r="AL41" s="1615"/>
    </row>
    <row r="42" spans="1:96" s="104" customFormat="1" ht="30" customHeight="1" x14ac:dyDescent="0.25">
      <c r="A42" s="1600" t="s">
        <v>152</v>
      </c>
      <c r="B42" s="1601"/>
      <c r="C42" s="1601"/>
      <c r="D42" s="1601"/>
      <c r="E42" s="1601"/>
      <c r="F42" s="1601"/>
      <c r="G42" s="1601"/>
      <c r="H42" s="1601"/>
      <c r="I42" s="1601"/>
      <c r="J42" s="1601"/>
      <c r="K42" s="1631"/>
      <c r="L42" s="1631"/>
      <c r="M42" s="1631"/>
      <c r="N42" s="1631"/>
      <c r="O42" s="1631"/>
      <c r="P42" s="1631"/>
      <c r="Q42" s="1631"/>
      <c r="R42" s="1631"/>
      <c r="S42" s="1631"/>
      <c r="T42" s="1532"/>
      <c r="U42" s="1532"/>
      <c r="V42" s="1532"/>
      <c r="W42" s="1532"/>
      <c r="X42" s="1532"/>
      <c r="Y42" s="1532"/>
      <c r="Z42" s="1532"/>
      <c r="AA42" s="1532"/>
      <c r="AB42" s="1532"/>
      <c r="AC42" s="1532"/>
      <c r="AD42" s="1532"/>
      <c r="AE42" s="1532"/>
      <c r="AF42" s="1532"/>
      <c r="AG42" s="1532"/>
      <c r="AH42" s="1631"/>
      <c r="AI42" s="1631"/>
      <c r="AJ42" s="1631"/>
      <c r="AK42" s="1631"/>
      <c r="AL42" s="1631"/>
    </row>
    <row r="43" spans="1:96" ht="14.1" customHeight="1" x14ac:dyDescent="0.25">
      <c r="A43" s="493"/>
      <c r="B43" s="493"/>
      <c r="C43" s="493"/>
      <c r="D43" s="493"/>
      <c r="E43" s="493"/>
      <c r="F43" s="493"/>
      <c r="G43" s="493"/>
      <c r="H43" s="493"/>
      <c r="I43" s="493"/>
      <c r="J43" s="493"/>
      <c r="K43" s="493"/>
      <c r="L43" s="493"/>
      <c r="M43" s="493"/>
      <c r="N43" s="493"/>
      <c r="O43" s="493"/>
      <c r="P43" s="493"/>
      <c r="Q43" s="493"/>
      <c r="R43" s="493"/>
      <c r="S43" s="493"/>
      <c r="T43" s="493"/>
      <c r="U43" s="493"/>
      <c r="V43" s="493"/>
      <c r="W43" s="493"/>
      <c r="X43" s="493"/>
      <c r="Y43" s="493"/>
      <c r="Z43" s="493"/>
      <c r="AA43" s="493"/>
      <c r="AB43" s="493"/>
      <c r="AC43" s="493"/>
      <c r="AD43" s="493"/>
      <c r="AE43" s="493"/>
      <c r="AF43" s="493"/>
      <c r="AG43" s="493"/>
      <c r="AH43" s="493"/>
      <c r="AI43" s="493"/>
      <c r="AJ43" s="493"/>
      <c r="AK43" s="493"/>
      <c r="AL43" s="493"/>
      <c r="AM43" s="493"/>
      <c r="AN43" s="493"/>
      <c r="AO43" s="493"/>
      <c r="AP43" s="493"/>
      <c r="AQ43" s="493"/>
      <c r="AR43" s="493"/>
      <c r="AS43" s="493"/>
      <c r="AT43" s="493"/>
      <c r="AU43" s="493"/>
      <c r="AV43" s="493"/>
      <c r="AW43" s="493"/>
      <c r="AX43" s="493"/>
      <c r="AY43" s="493"/>
      <c r="AZ43" s="493"/>
      <c r="BA43" s="493"/>
      <c r="BB43" s="493"/>
      <c r="BC43" s="493"/>
      <c r="BD43" s="493"/>
      <c r="BE43" s="493"/>
      <c r="BF43" s="493"/>
      <c r="BG43" s="493"/>
      <c r="BH43" s="493"/>
      <c r="BI43" s="493"/>
      <c r="BJ43" s="493"/>
      <c r="BK43" s="493"/>
      <c r="BL43" s="493"/>
      <c r="BM43" s="493"/>
      <c r="BN43" s="493"/>
      <c r="BO43" s="493"/>
      <c r="BP43" s="493"/>
      <c r="BQ43" s="493"/>
      <c r="BR43" s="493"/>
      <c r="BS43" s="493"/>
      <c r="BT43" s="493"/>
      <c r="BU43" s="493"/>
      <c r="BV43" s="493"/>
      <c r="BW43" s="493"/>
      <c r="BX43" s="493"/>
      <c r="BY43" s="493"/>
      <c r="BZ43" s="493"/>
      <c r="CA43" s="493"/>
      <c r="CB43" s="493"/>
      <c r="CC43" s="493"/>
      <c r="CD43" s="493"/>
      <c r="CE43" s="493"/>
      <c r="CF43" s="493"/>
      <c r="CG43" s="493"/>
      <c r="CH43" s="493"/>
      <c r="CI43" s="493"/>
      <c r="CJ43" s="493"/>
      <c r="CK43" s="493"/>
      <c r="CL43" s="493"/>
      <c r="CM43" s="493"/>
      <c r="CN43" s="493"/>
      <c r="CO43" s="493"/>
      <c r="CP43" s="493"/>
      <c r="CQ43" s="493"/>
      <c r="CR43" s="493"/>
    </row>
    <row r="44" spans="1:96" ht="14.1" customHeight="1" x14ac:dyDescent="0.25">
      <c r="A44" s="493"/>
      <c r="B44" s="493"/>
      <c r="C44" s="493"/>
      <c r="D44" s="493"/>
      <c r="E44" s="493"/>
      <c r="F44" s="493"/>
      <c r="G44" s="493"/>
      <c r="H44" s="493"/>
      <c r="I44" s="493"/>
      <c r="J44" s="493"/>
      <c r="K44" s="493"/>
      <c r="L44" s="493"/>
      <c r="M44" s="493"/>
      <c r="N44" s="493"/>
      <c r="O44" s="493"/>
      <c r="P44" s="493"/>
      <c r="Q44" s="493"/>
      <c r="R44" s="493"/>
      <c r="S44" s="493"/>
      <c r="T44" s="493"/>
      <c r="U44" s="493"/>
      <c r="V44" s="493"/>
      <c r="W44" s="493"/>
      <c r="X44" s="493"/>
      <c r="Y44" s="493"/>
      <c r="Z44" s="493"/>
      <c r="AA44" s="493"/>
      <c r="AB44" s="493"/>
      <c r="AC44" s="493"/>
      <c r="AD44" s="493"/>
      <c r="AE44" s="493"/>
      <c r="AF44" s="493"/>
      <c r="AG44" s="493"/>
      <c r="AH44" s="493"/>
      <c r="AI44" s="493"/>
      <c r="AJ44" s="493"/>
      <c r="AK44" s="493"/>
      <c r="AL44" s="493"/>
      <c r="AM44" s="493"/>
      <c r="AN44" s="493"/>
      <c r="AO44" s="493"/>
      <c r="AP44" s="493"/>
      <c r="AQ44" s="493"/>
      <c r="AR44" s="493"/>
      <c r="AS44" s="493"/>
      <c r="AT44" s="493"/>
      <c r="AU44" s="493"/>
      <c r="AV44" s="493"/>
      <c r="AW44" s="493"/>
      <c r="AX44" s="493"/>
      <c r="AY44" s="493"/>
      <c r="AZ44" s="493"/>
      <c r="BA44" s="493"/>
      <c r="BB44" s="493"/>
      <c r="BC44" s="493"/>
      <c r="BD44" s="493"/>
      <c r="BE44" s="493"/>
      <c r="BF44" s="493"/>
      <c r="BG44" s="493"/>
      <c r="BH44" s="493"/>
      <c r="BI44" s="493"/>
      <c r="BJ44" s="493"/>
      <c r="BK44" s="493"/>
      <c r="BL44" s="493"/>
      <c r="BM44" s="493"/>
      <c r="BN44" s="493"/>
      <c r="BO44" s="493"/>
      <c r="BP44" s="493"/>
      <c r="BQ44" s="493"/>
      <c r="BR44" s="493"/>
      <c r="BS44" s="493"/>
      <c r="BT44" s="493"/>
      <c r="BU44" s="493"/>
      <c r="BV44" s="493"/>
      <c r="BW44" s="493"/>
      <c r="BX44" s="493"/>
      <c r="BY44" s="493"/>
      <c r="BZ44" s="493"/>
      <c r="CA44" s="493"/>
      <c r="CB44" s="493"/>
      <c r="CC44" s="493"/>
      <c r="CD44" s="493"/>
      <c r="CE44" s="493"/>
      <c r="CF44" s="493"/>
      <c r="CG44" s="493"/>
      <c r="CH44" s="493"/>
      <c r="CI44" s="493"/>
      <c r="CJ44" s="493"/>
      <c r="CK44" s="493"/>
      <c r="CL44" s="493"/>
      <c r="CM44" s="493"/>
      <c r="CN44" s="493"/>
      <c r="CO44" s="493"/>
      <c r="CP44" s="493"/>
      <c r="CQ44" s="493"/>
      <c r="CR44" s="493"/>
    </row>
    <row r="45" spans="1:96" ht="14.1" customHeight="1" x14ac:dyDescent="0.25">
      <c r="A45" s="493"/>
      <c r="B45" s="493"/>
      <c r="C45" s="493"/>
      <c r="D45" s="493"/>
      <c r="E45" s="493"/>
      <c r="F45" s="493"/>
      <c r="G45" s="493"/>
      <c r="H45" s="493"/>
      <c r="I45" s="493"/>
      <c r="J45" s="493"/>
      <c r="K45" s="493"/>
      <c r="L45" s="493"/>
      <c r="M45" s="493"/>
      <c r="N45" s="493"/>
      <c r="O45" s="493"/>
      <c r="P45" s="493"/>
      <c r="Q45" s="493"/>
      <c r="R45" s="493"/>
      <c r="S45" s="493"/>
      <c r="T45" s="493"/>
      <c r="U45" s="493"/>
      <c r="V45" s="493"/>
      <c r="W45" s="493"/>
      <c r="X45" s="493"/>
      <c r="Y45" s="493"/>
      <c r="Z45" s="493"/>
      <c r="AA45" s="493"/>
      <c r="AB45" s="493"/>
      <c r="AC45" s="493"/>
      <c r="AD45" s="493"/>
      <c r="AE45" s="493"/>
      <c r="AF45" s="493"/>
      <c r="AG45" s="493"/>
      <c r="AH45" s="493"/>
      <c r="AI45" s="493"/>
      <c r="AJ45" s="493"/>
      <c r="AK45" s="493"/>
      <c r="AL45" s="493"/>
      <c r="AM45" s="493"/>
      <c r="AN45" s="493"/>
      <c r="AO45" s="493"/>
      <c r="AP45" s="493"/>
      <c r="AQ45" s="493"/>
      <c r="AR45" s="493"/>
      <c r="AS45" s="493"/>
      <c r="AT45" s="493"/>
      <c r="AU45" s="493"/>
      <c r="AV45" s="493"/>
      <c r="AW45" s="493"/>
      <c r="AX45" s="493"/>
      <c r="AY45" s="493"/>
      <c r="AZ45" s="493"/>
      <c r="BA45" s="493"/>
      <c r="BB45" s="493"/>
      <c r="BC45" s="493"/>
      <c r="BD45" s="493"/>
      <c r="BE45" s="493"/>
      <c r="BF45" s="493"/>
      <c r="BG45" s="493"/>
      <c r="BH45" s="493"/>
      <c r="BI45" s="493"/>
      <c r="BJ45" s="493"/>
      <c r="BK45" s="493"/>
      <c r="BL45" s="493"/>
      <c r="BM45" s="493"/>
      <c r="BN45" s="493"/>
      <c r="BO45" s="493"/>
      <c r="BP45" s="493"/>
      <c r="BQ45" s="493"/>
      <c r="BR45" s="493"/>
      <c r="BS45" s="493"/>
      <c r="BT45" s="493"/>
      <c r="BU45" s="493"/>
      <c r="BV45" s="493"/>
      <c r="BW45" s="493"/>
      <c r="BX45" s="493"/>
      <c r="BY45" s="493"/>
      <c r="BZ45" s="493"/>
      <c r="CA45" s="493"/>
      <c r="CB45" s="493"/>
      <c r="CC45" s="493"/>
      <c r="CD45" s="493"/>
      <c r="CE45" s="493"/>
      <c r="CF45" s="493"/>
      <c r="CG45" s="493"/>
      <c r="CH45" s="493"/>
      <c r="CI45" s="493"/>
      <c r="CJ45" s="493"/>
      <c r="CK45" s="493"/>
      <c r="CL45" s="493"/>
      <c r="CM45" s="493"/>
      <c r="CN45" s="493"/>
      <c r="CO45" s="493"/>
      <c r="CP45" s="493"/>
      <c r="CQ45" s="493"/>
      <c r="CR45" s="493"/>
    </row>
    <row r="46" spans="1:96" ht="14.1" customHeight="1" x14ac:dyDescent="0.25">
      <c r="A46" s="493"/>
      <c r="B46" s="493"/>
      <c r="C46" s="493"/>
      <c r="D46" s="493"/>
      <c r="E46" s="493"/>
      <c r="F46" s="493"/>
      <c r="G46" s="493"/>
      <c r="H46" s="493"/>
      <c r="I46" s="493"/>
      <c r="J46" s="493"/>
      <c r="K46" s="493"/>
      <c r="L46" s="493"/>
      <c r="M46" s="493"/>
      <c r="N46" s="493"/>
      <c r="O46" s="493"/>
      <c r="P46" s="493"/>
      <c r="Q46" s="493"/>
      <c r="R46" s="493"/>
      <c r="S46" s="493"/>
      <c r="T46" s="493"/>
      <c r="U46" s="493"/>
      <c r="V46" s="493"/>
      <c r="W46" s="493"/>
      <c r="X46" s="493"/>
      <c r="Y46" s="493"/>
      <c r="Z46" s="493"/>
      <c r="AA46" s="493"/>
      <c r="AB46" s="493"/>
      <c r="AC46" s="493"/>
      <c r="AD46" s="493"/>
      <c r="AE46" s="493"/>
      <c r="AF46" s="493"/>
      <c r="AG46" s="493"/>
      <c r="AH46" s="493"/>
      <c r="AI46" s="493"/>
      <c r="AJ46" s="493"/>
      <c r="AK46" s="493"/>
      <c r="AL46" s="493"/>
      <c r="AM46" s="493"/>
      <c r="AN46" s="493"/>
      <c r="AO46" s="493"/>
      <c r="AP46" s="493"/>
      <c r="AQ46" s="493"/>
      <c r="AR46" s="493"/>
      <c r="AS46" s="493"/>
      <c r="AT46" s="493"/>
      <c r="AU46" s="493"/>
      <c r="AV46" s="493"/>
      <c r="AW46" s="493"/>
      <c r="AX46" s="493"/>
      <c r="AY46" s="493"/>
      <c r="AZ46" s="493"/>
      <c r="BA46" s="493"/>
      <c r="BB46" s="493"/>
      <c r="BC46" s="493"/>
      <c r="BD46" s="493"/>
      <c r="BE46" s="493"/>
      <c r="BF46" s="493"/>
      <c r="BG46" s="493"/>
      <c r="BH46" s="493"/>
      <c r="BI46" s="493"/>
      <c r="BJ46" s="493"/>
      <c r="BK46" s="493"/>
      <c r="BL46" s="493"/>
      <c r="BM46" s="493"/>
      <c r="BN46" s="493"/>
      <c r="BO46" s="493"/>
      <c r="BP46" s="493"/>
      <c r="BQ46" s="493"/>
      <c r="BR46" s="493"/>
      <c r="BS46" s="493"/>
      <c r="BT46" s="493"/>
      <c r="BU46" s="493"/>
      <c r="BV46" s="493"/>
      <c r="BW46" s="493"/>
      <c r="BX46" s="493"/>
      <c r="BY46" s="493"/>
      <c r="BZ46" s="493"/>
      <c r="CA46" s="493"/>
      <c r="CB46" s="493"/>
      <c r="CC46" s="493"/>
      <c r="CD46" s="493"/>
      <c r="CE46" s="493"/>
      <c r="CF46" s="493"/>
      <c r="CG46" s="493"/>
      <c r="CH46" s="493"/>
      <c r="CI46" s="493"/>
      <c r="CJ46" s="493"/>
      <c r="CK46" s="493"/>
      <c r="CL46" s="493"/>
      <c r="CM46" s="493"/>
      <c r="CN46" s="493"/>
      <c r="CO46" s="493"/>
      <c r="CP46" s="493"/>
      <c r="CQ46" s="493"/>
      <c r="CR46" s="493"/>
    </row>
    <row r="47" spans="1:96" ht="14.1" customHeight="1" x14ac:dyDescent="0.25">
      <c r="A47" s="493"/>
      <c r="B47" s="493"/>
      <c r="C47" s="493"/>
      <c r="D47" s="493"/>
      <c r="E47" s="493"/>
      <c r="F47" s="493"/>
      <c r="G47" s="493"/>
      <c r="H47" s="493"/>
      <c r="I47" s="493"/>
      <c r="J47" s="493"/>
      <c r="K47" s="493"/>
      <c r="L47" s="493"/>
      <c r="M47" s="493"/>
      <c r="N47" s="493"/>
      <c r="O47" s="493"/>
      <c r="P47" s="493"/>
      <c r="Q47" s="493"/>
      <c r="R47" s="493"/>
      <c r="S47" s="493"/>
      <c r="T47" s="493"/>
      <c r="U47" s="493"/>
      <c r="V47" s="493"/>
      <c r="W47" s="493"/>
      <c r="X47" s="493"/>
      <c r="Y47" s="493"/>
      <c r="Z47" s="493"/>
      <c r="AA47" s="493"/>
      <c r="AB47" s="493"/>
      <c r="AC47" s="493"/>
      <c r="AD47" s="493"/>
      <c r="AE47" s="493"/>
      <c r="AF47" s="493"/>
      <c r="AG47" s="493"/>
      <c r="AH47" s="493"/>
      <c r="AI47" s="493"/>
      <c r="AJ47" s="493"/>
      <c r="AK47" s="493"/>
      <c r="AL47" s="493"/>
      <c r="AM47" s="493"/>
      <c r="AN47" s="493"/>
      <c r="AO47" s="493"/>
      <c r="AP47" s="493"/>
      <c r="AQ47" s="493"/>
      <c r="AR47" s="493"/>
      <c r="AS47" s="493"/>
      <c r="AT47" s="493"/>
      <c r="AU47" s="493"/>
      <c r="AV47" s="493"/>
      <c r="AW47" s="493"/>
      <c r="AX47" s="493"/>
      <c r="AY47" s="493"/>
      <c r="AZ47" s="493"/>
      <c r="BA47" s="493"/>
      <c r="BB47" s="493"/>
      <c r="BC47" s="493"/>
      <c r="BD47" s="493"/>
      <c r="BE47" s="493"/>
      <c r="BF47" s="493"/>
      <c r="BG47" s="493"/>
      <c r="BH47" s="493"/>
      <c r="BI47" s="493"/>
      <c r="BJ47" s="493"/>
      <c r="BK47" s="493"/>
      <c r="BL47" s="493"/>
      <c r="BM47" s="493"/>
      <c r="BN47" s="493"/>
      <c r="BO47" s="493"/>
      <c r="BP47" s="493"/>
      <c r="BQ47" s="493"/>
      <c r="BR47" s="493"/>
      <c r="BS47" s="493"/>
      <c r="BT47" s="493"/>
      <c r="BU47" s="493"/>
      <c r="BV47" s="493"/>
      <c r="BW47" s="493"/>
      <c r="BX47" s="493"/>
      <c r="BY47" s="493"/>
      <c r="BZ47" s="493"/>
      <c r="CA47" s="493"/>
      <c r="CB47" s="493"/>
      <c r="CC47" s="493"/>
      <c r="CD47" s="493"/>
      <c r="CE47" s="493"/>
      <c r="CF47" s="493"/>
      <c r="CG47" s="493"/>
      <c r="CH47" s="493"/>
      <c r="CI47" s="493"/>
      <c r="CJ47" s="493"/>
      <c r="CK47" s="493"/>
      <c r="CL47" s="493"/>
      <c r="CM47" s="493"/>
      <c r="CN47" s="493"/>
      <c r="CO47" s="493"/>
      <c r="CP47" s="493"/>
      <c r="CQ47" s="493"/>
      <c r="CR47" s="493"/>
    </row>
    <row r="48" spans="1:96" ht="14.1" customHeight="1" x14ac:dyDescent="0.25">
      <c r="A48" s="493"/>
      <c r="B48" s="493"/>
      <c r="C48" s="493"/>
      <c r="D48" s="493"/>
      <c r="E48" s="493"/>
      <c r="F48" s="493"/>
      <c r="G48" s="493"/>
      <c r="H48" s="493"/>
      <c r="I48" s="493"/>
      <c r="J48" s="493"/>
      <c r="K48" s="493"/>
      <c r="L48" s="493"/>
      <c r="M48" s="493"/>
      <c r="N48" s="493"/>
      <c r="O48" s="493"/>
      <c r="P48" s="493"/>
      <c r="Q48" s="493"/>
      <c r="R48" s="493"/>
      <c r="S48" s="493"/>
      <c r="T48" s="493"/>
      <c r="U48" s="493"/>
      <c r="V48" s="493"/>
      <c r="W48" s="493"/>
      <c r="X48" s="493"/>
      <c r="Y48" s="493"/>
      <c r="Z48" s="493"/>
      <c r="AA48" s="493"/>
      <c r="AB48" s="493"/>
      <c r="AC48" s="493"/>
      <c r="AD48" s="493"/>
      <c r="AE48" s="493"/>
      <c r="AF48" s="493"/>
      <c r="AG48" s="493"/>
      <c r="AH48" s="493"/>
      <c r="AI48" s="493"/>
      <c r="AJ48" s="493"/>
      <c r="AK48" s="493"/>
      <c r="AL48" s="493"/>
      <c r="AM48" s="493"/>
      <c r="AN48" s="493"/>
      <c r="AO48" s="493"/>
      <c r="AP48" s="493"/>
      <c r="AQ48" s="493"/>
      <c r="AR48" s="493"/>
      <c r="AS48" s="493"/>
      <c r="AT48" s="493"/>
      <c r="AU48" s="493"/>
      <c r="AV48" s="493"/>
      <c r="AW48" s="493"/>
      <c r="AX48" s="493"/>
      <c r="AY48" s="493"/>
      <c r="AZ48" s="493"/>
      <c r="BA48" s="493"/>
      <c r="BB48" s="493"/>
      <c r="BC48" s="493"/>
      <c r="BD48" s="493"/>
      <c r="BE48" s="493"/>
      <c r="BF48" s="493"/>
      <c r="BG48" s="493"/>
      <c r="BH48" s="493"/>
      <c r="BI48" s="493"/>
      <c r="BJ48" s="493"/>
      <c r="BK48" s="493"/>
      <c r="BL48" s="493"/>
      <c r="BM48" s="493"/>
      <c r="BN48" s="493"/>
      <c r="BO48" s="493"/>
      <c r="BP48" s="493"/>
      <c r="BQ48" s="493"/>
      <c r="BR48" s="493"/>
      <c r="BS48" s="493"/>
      <c r="BT48" s="493"/>
      <c r="BU48" s="493"/>
      <c r="BV48" s="493"/>
      <c r="BW48" s="493"/>
      <c r="BX48" s="493"/>
      <c r="BY48" s="493"/>
      <c r="BZ48" s="493"/>
      <c r="CA48" s="493"/>
      <c r="CB48" s="493"/>
      <c r="CC48" s="493"/>
      <c r="CD48" s="493"/>
      <c r="CE48" s="493"/>
      <c r="CF48" s="493"/>
      <c r="CG48" s="493"/>
      <c r="CH48" s="493"/>
      <c r="CI48" s="493"/>
      <c r="CJ48" s="493"/>
      <c r="CK48" s="493"/>
      <c r="CL48" s="493"/>
      <c r="CM48" s="493"/>
      <c r="CN48" s="493"/>
      <c r="CO48" s="493"/>
      <c r="CP48" s="493"/>
      <c r="CQ48" s="493"/>
      <c r="CR48" s="493"/>
    </row>
    <row r="49" spans="1:96" ht="14.1" customHeight="1" x14ac:dyDescent="0.25">
      <c r="A49" s="493"/>
      <c r="B49" s="493"/>
      <c r="C49" s="493"/>
      <c r="D49" s="493"/>
      <c r="E49" s="493"/>
      <c r="F49" s="493"/>
      <c r="G49" s="493"/>
      <c r="H49" s="493"/>
      <c r="I49" s="493"/>
      <c r="J49" s="493"/>
      <c r="K49" s="493"/>
      <c r="L49" s="493"/>
      <c r="M49" s="493"/>
      <c r="N49" s="493"/>
      <c r="O49" s="493"/>
      <c r="P49" s="493"/>
      <c r="Q49" s="493"/>
      <c r="R49" s="493"/>
      <c r="S49" s="493"/>
      <c r="T49" s="493"/>
      <c r="U49" s="493"/>
      <c r="V49" s="493"/>
      <c r="W49" s="493"/>
      <c r="X49" s="493"/>
      <c r="Y49" s="493"/>
      <c r="Z49" s="493"/>
      <c r="AA49" s="493"/>
      <c r="AB49" s="493"/>
      <c r="AC49" s="493"/>
      <c r="AD49" s="493"/>
      <c r="AE49" s="493"/>
      <c r="AF49" s="493"/>
      <c r="AG49" s="493"/>
      <c r="AH49" s="493"/>
      <c r="AI49" s="493"/>
      <c r="AJ49" s="493"/>
      <c r="AK49" s="493"/>
      <c r="AL49" s="493"/>
      <c r="AM49" s="493"/>
      <c r="AN49" s="493"/>
      <c r="AO49" s="493"/>
      <c r="AP49" s="493"/>
      <c r="AQ49" s="493"/>
      <c r="AR49" s="493"/>
      <c r="AS49" s="493"/>
      <c r="AT49" s="493"/>
      <c r="AU49" s="493"/>
      <c r="AV49" s="493"/>
      <c r="AW49" s="493"/>
      <c r="AX49" s="493"/>
      <c r="AY49" s="493"/>
      <c r="AZ49" s="493"/>
      <c r="BA49" s="493"/>
      <c r="BB49" s="493"/>
      <c r="BC49" s="493"/>
      <c r="BD49" s="493"/>
      <c r="BE49" s="493"/>
      <c r="BF49" s="493"/>
      <c r="BG49" s="493"/>
      <c r="BH49" s="493"/>
      <c r="BI49" s="493"/>
      <c r="BJ49" s="493"/>
      <c r="BK49" s="493"/>
      <c r="BL49" s="493"/>
      <c r="BM49" s="493"/>
      <c r="BN49" s="493"/>
      <c r="BO49" s="493"/>
      <c r="BP49" s="493"/>
      <c r="BQ49" s="493"/>
      <c r="BR49" s="493"/>
      <c r="BS49" s="493"/>
      <c r="BT49" s="493"/>
      <c r="BU49" s="493"/>
      <c r="BV49" s="493"/>
      <c r="BW49" s="493"/>
      <c r="BX49" s="493"/>
      <c r="BY49" s="493"/>
      <c r="BZ49" s="493"/>
      <c r="CA49" s="493"/>
      <c r="CB49" s="493"/>
      <c r="CC49" s="493"/>
      <c r="CD49" s="493"/>
      <c r="CE49" s="493"/>
      <c r="CF49" s="493"/>
      <c r="CG49" s="493"/>
      <c r="CH49" s="493"/>
      <c r="CI49" s="493"/>
      <c r="CJ49" s="493"/>
      <c r="CK49" s="493"/>
      <c r="CL49" s="493"/>
      <c r="CM49" s="493"/>
      <c r="CN49" s="493"/>
      <c r="CO49" s="493"/>
      <c r="CP49" s="493"/>
      <c r="CQ49" s="493"/>
      <c r="CR49" s="493"/>
    </row>
    <row r="50" spans="1:96" ht="14.1" customHeight="1" x14ac:dyDescent="0.25">
      <c r="A50" s="493"/>
      <c r="B50" s="493"/>
      <c r="C50" s="493"/>
      <c r="D50" s="493"/>
      <c r="E50" s="493"/>
      <c r="F50" s="493"/>
      <c r="G50" s="493"/>
      <c r="H50" s="493"/>
      <c r="I50" s="493"/>
      <c r="J50" s="493"/>
      <c r="K50" s="493"/>
      <c r="L50" s="493"/>
      <c r="M50" s="493"/>
      <c r="N50" s="493"/>
      <c r="O50" s="493"/>
      <c r="P50" s="493"/>
      <c r="Q50" s="493"/>
      <c r="R50" s="493"/>
      <c r="S50" s="493"/>
      <c r="T50" s="493"/>
      <c r="U50" s="493"/>
      <c r="V50" s="493"/>
      <c r="W50" s="493"/>
      <c r="X50" s="493"/>
      <c r="Y50" s="493"/>
      <c r="Z50" s="493"/>
      <c r="AA50" s="493"/>
      <c r="AB50" s="493"/>
      <c r="AC50" s="493"/>
      <c r="AD50" s="493"/>
      <c r="AE50" s="493"/>
      <c r="AF50" s="493"/>
      <c r="AG50" s="493"/>
      <c r="AH50" s="493"/>
      <c r="AI50" s="493"/>
      <c r="AJ50" s="493"/>
      <c r="AK50" s="493"/>
      <c r="AL50" s="493"/>
      <c r="AM50" s="493"/>
      <c r="AN50" s="493"/>
      <c r="AO50" s="493"/>
      <c r="AP50" s="493"/>
      <c r="AQ50" s="493"/>
      <c r="AR50" s="493"/>
      <c r="AS50" s="493"/>
      <c r="AT50" s="493"/>
      <c r="AU50" s="493"/>
      <c r="AV50" s="493"/>
      <c r="AW50" s="493"/>
      <c r="AX50" s="493"/>
      <c r="AY50" s="493"/>
      <c r="AZ50" s="493"/>
      <c r="BA50" s="493"/>
      <c r="BB50" s="493"/>
      <c r="BC50" s="493"/>
      <c r="BD50" s="493"/>
      <c r="BE50" s="493"/>
      <c r="BF50" s="493"/>
      <c r="BG50" s="493"/>
      <c r="BH50" s="493"/>
      <c r="BI50" s="493"/>
      <c r="BJ50" s="493"/>
      <c r="BK50" s="493"/>
      <c r="BL50" s="493"/>
      <c r="BM50" s="493"/>
      <c r="BN50" s="493"/>
      <c r="BO50" s="493"/>
      <c r="BP50" s="493"/>
      <c r="BQ50" s="493"/>
      <c r="BR50" s="493"/>
      <c r="BS50" s="493"/>
      <c r="BT50" s="493"/>
      <c r="BU50" s="493"/>
      <c r="BV50" s="493"/>
      <c r="BW50" s="493"/>
      <c r="BX50" s="493"/>
      <c r="BY50" s="493"/>
      <c r="BZ50" s="493"/>
      <c r="CA50" s="493"/>
      <c r="CB50" s="493"/>
      <c r="CC50" s="493"/>
      <c r="CD50" s="493"/>
      <c r="CE50" s="493"/>
      <c r="CF50" s="493"/>
      <c r="CG50" s="493"/>
      <c r="CH50" s="493"/>
      <c r="CI50" s="493"/>
      <c r="CJ50" s="493"/>
      <c r="CK50" s="493"/>
      <c r="CL50" s="493"/>
      <c r="CM50" s="493"/>
      <c r="CN50" s="493"/>
      <c r="CO50" s="493"/>
      <c r="CP50" s="493"/>
      <c r="CQ50" s="493"/>
      <c r="CR50" s="493"/>
    </row>
    <row r="51" spans="1:96" ht="14.1" customHeight="1" x14ac:dyDescent="0.25">
      <c r="A51" s="493"/>
      <c r="B51" s="493"/>
      <c r="C51" s="493"/>
      <c r="D51" s="493"/>
      <c r="E51" s="493"/>
      <c r="F51" s="493"/>
      <c r="G51" s="493"/>
      <c r="H51" s="493"/>
      <c r="I51" s="493"/>
      <c r="J51" s="493"/>
      <c r="K51" s="493"/>
      <c r="L51" s="493"/>
      <c r="M51" s="493"/>
      <c r="N51" s="493"/>
      <c r="O51" s="493"/>
      <c r="P51" s="493"/>
      <c r="Q51" s="493"/>
      <c r="R51" s="493"/>
      <c r="S51" s="493"/>
      <c r="T51" s="493"/>
      <c r="U51" s="493"/>
      <c r="V51" s="493"/>
      <c r="W51" s="493"/>
      <c r="X51" s="493"/>
      <c r="Y51" s="493"/>
      <c r="Z51" s="493"/>
      <c r="AA51" s="493"/>
      <c r="AB51" s="493"/>
      <c r="AC51" s="493"/>
      <c r="AD51" s="493"/>
      <c r="AE51" s="493"/>
      <c r="AF51" s="493"/>
      <c r="AG51" s="493"/>
      <c r="AH51" s="493"/>
      <c r="AI51" s="493"/>
      <c r="AJ51" s="493"/>
      <c r="AK51" s="493"/>
      <c r="AL51" s="493"/>
      <c r="AM51" s="493"/>
      <c r="AN51" s="493"/>
      <c r="AO51" s="493"/>
      <c r="AP51" s="493"/>
      <c r="AQ51" s="493"/>
      <c r="AR51" s="493"/>
      <c r="AS51" s="493"/>
      <c r="AT51" s="493"/>
      <c r="AU51" s="493"/>
      <c r="AV51" s="493"/>
      <c r="AW51" s="493"/>
      <c r="AX51" s="493"/>
      <c r="AY51" s="493"/>
      <c r="AZ51" s="493"/>
      <c r="BA51" s="493"/>
      <c r="BB51" s="493"/>
      <c r="BC51" s="493"/>
      <c r="BD51" s="493"/>
      <c r="BE51" s="493"/>
      <c r="BF51" s="493"/>
      <c r="BG51" s="493"/>
      <c r="BH51" s="493"/>
      <c r="BI51" s="493"/>
      <c r="BJ51" s="493"/>
      <c r="BK51" s="493"/>
      <c r="BL51" s="493"/>
      <c r="BM51" s="493"/>
      <c r="BN51" s="493"/>
      <c r="BO51" s="493"/>
      <c r="BP51" s="493"/>
      <c r="BQ51" s="493"/>
      <c r="BR51" s="493"/>
      <c r="BS51" s="493"/>
      <c r="BT51" s="493"/>
      <c r="BU51" s="493"/>
      <c r="BV51" s="493"/>
      <c r="BW51" s="493"/>
      <c r="BX51" s="493"/>
      <c r="BY51" s="493"/>
      <c r="BZ51" s="493"/>
      <c r="CA51" s="493"/>
      <c r="CB51" s="493"/>
      <c r="CC51" s="493"/>
      <c r="CD51" s="493"/>
      <c r="CE51" s="493"/>
      <c r="CF51" s="493"/>
      <c r="CG51" s="493"/>
      <c r="CH51" s="493"/>
      <c r="CI51" s="493"/>
      <c r="CJ51" s="493"/>
      <c r="CK51" s="493"/>
      <c r="CL51" s="493"/>
      <c r="CM51" s="493"/>
      <c r="CN51" s="493"/>
      <c r="CO51" s="493"/>
      <c r="CP51" s="493"/>
      <c r="CQ51" s="493"/>
      <c r="CR51" s="493"/>
    </row>
    <row r="52" spans="1:96" ht="14.1" customHeight="1" x14ac:dyDescent="0.25">
      <c r="A52" s="493"/>
      <c r="B52" s="493"/>
      <c r="C52" s="493"/>
      <c r="D52" s="493"/>
      <c r="E52" s="493"/>
      <c r="F52" s="493"/>
      <c r="G52" s="493"/>
      <c r="H52" s="493"/>
      <c r="I52" s="493"/>
      <c r="J52" s="493"/>
      <c r="K52" s="493"/>
      <c r="L52" s="493"/>
      <c r="M52" s="493"/>
      <c r="N52" s="493"/>
      <c r="O52" s="493"/>
      <c r="P52" s="493"/>
      <c r="Q52" s="493"/>
      <c r="R52" s="493"/>
      <c r="S52" s="493"/>
      <c r="T52" s="493"/>
      <c r="U52" s="493"/>
      <c r="V52" s="493"/>
      <c r="W52" s="493"/>
      <c r="X52" s="493"/>
      <c r="Y52" s="493"/>
      <c r="Z52" s="493"/>
      <c r="AA52" s="493"/>
      <c r="AB52" s="493"/>
      <c r="AC52" s="493"/>
      <c r="AD52" s="493"/>
      <c r="AE52" s="493"/>
      <c r="AF52" s="493"/>
      <c r="AG52" s="493"/>
      <c r="AH52" s="493"/>
      <c r="AI52" s="493"/>
      <c r="AJ52" s="493"/>
      <c r="AK52" s="493"/>
      <c r="AL52" s="493"/>
      <c r="AM52" s="493"/>
      <c r="AN52" s="493"/>
      <c r="AO52" s="493"/>
      <c r="AP52" s="493"/>
      <c r="AQ52" s="493"/>
      <c r="AR52" s="493"/>
      <c r="AS52" s="493"/>
      <c r="AT52" s="493"/>
      <c r="AU52" s="493"/>
      <c r="AV52" s="493"/>
      <c r="AW52" s="493"/>
      <c r="AX52" s="493"/>
      <c r="AY52" s="493"/>
      <c r="AZ52" s="493"/>
      <c r="BA52" s="493"/>
      <c r="BB52" s="493"/>
      <c r="BC52" s="493"/>
      <c r="BD52" s="493"/>
      <c r="BE52" s="493"/>
      <c r="BF52" s="493"/>
      <c r="BG52" s="493"/>
      <c r="BH52" s="493"/>
      <c r="BI52" s="493"/>
      <c r="BJ52" s="493"/>
      <c r="BK52" s="493"/>
      <c r="BL52" s="493"/>
      <c r="BM52" s="493"/>
      <c r="BN52" s="493"/>
      <c r="BO52" s="493"/>
      <c r="BP52" s="493"/>
      <c r="BQ52" s="493"/>
      <c r="BR52" s="493"/>
      <c r="BS52" s="493"/>
      <c r="BT52" s="493"/>
      <c r="BU52" s="493"/>
      <c r="BV52" s="493"/>
      <c r="BW52" s="493"/>
      <c r="BX52" s="493"/>
      <c r="BY52" s="493"/>
      <c r="BZ52" s="493"/>
      <c r="CA52" s="493"/>
      <c r="CB52" s="493"/>
      <c r="CC52" s="493"/>
      <c r="CD52" s="493"/>
      <c r="CE52" s="493"/>
      <c r="CF52" s="493"/>
      <c r="CG52" s="493"/>
      <c r="CH52" s="493"/>
      <c r="CI52" s="493"/>
      <c r="CJ52" s="493"/>
      <c r="CK52" s="493"/>
      <c r="CL52" s="493"/>
      <c r="CM52" s="493"/>
      <c r="CN52" s="493"/>
      <c r="CO52" s="493"/>
      <c r="CP52" s="493"/>
      <c r="CQ52" s="493"/>
      <c r="CR52" s="493"/>
    </row>
    <row r="53" spans="1:96" x14ac:dyDescent="0.25">
      <c r="A53" s="493"/>
      <c r="B53" s="493"/>
      <c r="C53" s="493"/>
      <c r="D53" s="493"/>
      <c r="E53" s="493"/>
      <c r="F53" s="493"/>
      <c r="G53" s="493"/>
      <c r="H53" s="493"/>
      <c r="I53" s="493"/>
      <c r="J53" s="493"/>
      <c r="K53" s="493"/>
      <c r="L53" s="493"/>
      <c r="M53" s="493"/>
      <c r="N53" s="493"/>
      <c r="O53" s="493"/>
      <c r="P53" s="493"/>
      <c r="Q53" s="493"/>
      <c r="R53" s="493"/>
      <c r="S53" s="493"/>
      <c r="T53" s="493"/>
      <c r="U53" s="493"/>
      <c r="V53" s="493"/>
      <c r="W53" s="493"/>
      <c r="X53" s="493"/>
      <c r="Y53" s="493"/>
      <c r="Z53" s="493"/>
      <c r="AA53" s="493"/>
      <c r="AB53" s="493"/>
      <c r="AC53" s="493"/>
      <c r="AD53" s="493"/>
      <c r="AE53" s="493"/>
      <c r="AF53" s="493"/>
      <c r="AG53" s="493"/>
      <c r="AH53" s="493"/>
      <c r="AI53" s="493"/>
      <c r="AJ53" s="493"/>
      <c r="AK53" s="493"/>
      <c r="AL53" s="493"/>
      <c r="AM53" s="493"/>
      <c r="AN53" s="493"/>
      <c r="AO53" s="493"/>
      <c r="AP53" s="493"/>
      <c r="AQ53" s="493"/>
      <c r="AR53" s="493"/>
      <c r="AS53" s="493"/>
      <c r="AT53" s="493"/>
      <c r="AU53" s="493"/>
      <c r="AV53" s="493"/>
      <c r="AW53" s="493"/>
      <c r="AX53" s="493"/>
      <c r="AY53" s="493"/>
      <c r="AZ53" s="493"/>
      <c r="BA53" s="493"/>
      <c r="BB53" s="493"/>
      <c r="BC53" s="493"/>
      <c r="BD53" s="493"/>
      <c r="BE53" s="493"/>
      <c r="BF53" s="493"/>
      <c r="BG53" s="493"/>
      <c r="BH53" s="493"/>
      <c r="BI53" s="493"/>
      <c r="BJ53" s="493"/>
      <c r="BK53" s="493"/>
      <c r="BL53" s="493"/>
      <c r="BM53" s="493"/>
      <c r="BN53" s="493"/>
      <c r="BO53" s="493"/>
      <c r="BP53" s="493"/>
      <c r="BQ53" s="493"/>
      <c r="BR53" s="493"/>
      <c r="BS53" s="493"/>
      <c r="BT53" s="493"/>
      <c r="BU53" s="493"/>
      <c r="BV53" s="493"/>
      <c r="BW53" s="493"/>
      <c r="BX53" s="493"/>
      <c r="BY53" s="493"/>
      <c r="BZ53" s="493"/>
      <c r="CA53" s="493"/>
      <c r="CB53" s="493"/>
      <c r="CC53" s="493"/>
      <c r="CD53" s="493"/>
      <c r="CE53" s="493"/>
      <c r="CF53" s="493"/>
      <c r="CG53" s="493"/>
      <c r="CH53" s="493"/>
      <c r="CI53" s="493"/>
      <c r="CJ53" s="493"/>
      <c r="CK53" s="493"/>
      <c r="CL53" s="493"/>
      <c r="CM53" s="493"/>
      <c r="CN53" s="493"/>
      <c r="CO53" s="493"/>
      <c r="CP53" s="493"/>
      <c r="CQ53" s="493"/>
      <c r="CR53" s="493"/>
    </row>
    <row r="54" spans="1:96" x14ac:dyDescent="0.25">
      <c r="A54" s="493"/>
      <c r="B54" s="493"/>
      <c r="C54" s="493"/>
      <c r="D54" s="493"/>
      <c r="E54" s="493"/>
      <c r="F54" s="493"/>
      <c r="G54" s="493"/>
      <c r="H54" s="493"/>
      <c r="I54" s="493"/>
      <c r="J54" s="493"/>
      <c r="K54" s="493"/>
      <c r="L54" s="493"/>
      <c r="M54" s="493"/>
      <c r="N54" s="493"/>
      <c r="O54" s="493"/>
      <c r="P54" s="493"/>
      <c r="Q54" s="493"/>
      <c r="R54" s="493"/>
      <c r="S54" s="493"/>
      <c r="T54" s="493"/>
      <c r="U54" s="493"/>
      <c r="V54" s="493"/>
      <c r="W54" s="493"/>
      <c r="X54" s="493"/>
      <c r="Y54" s="493"/>
      <c r="Z54" s="493"/>
      <c r="AA54" s="493"/>
      <c r="AB54" s="493"/>
      <c r="AC54" s="493"/>
      <c r="AD54" s="493"/>
      <c r="AE54" s="493"/>
      <c r="AF54" s="493"/>
      <c r="AG54" s="493"/>
      <c r="AH54" s="493"/>
      <c r="AI54" s="493"/>
      <c r="AJ54" s="493"/>
      <c r="AK54" s="493"/>
      <c r="AL54" s="493"/>
      <c r="AM54" s="493"/>
      <c r="AN54" s="493"/>
      <c r="AO54" s="493"/>
      <c r="AP54" s="493"/>
      <c r="AQ54" s="493"/>
      <c r="AR54" s="493"/>
      <c r="AS54" s="493"/>
      <c r="AT54" s="493"/>
      <c r="AU54" s="493"/>
      <c r="AV54" s="493"/>
      <c r="AW54" s="493"/>
      <c r="AX54" s="493"/>
      <c r="AY54" s="493"/>
      <c r="AZ54" s="493"/>
      <c r="BA54" s="493"/>
      <c r="BB54" s="493"/>
      <c r="BC54" s="493"/>
      <c r="BD54" s="493"/>
      <c r="BE54" s="493"/>
      <c r="BF54" s="493"/>
      <c r="BG54" s="493"/>
      <c r="BH54" s="493"/>
      <c r="BI54" s="493"/>
      <c r="BJ54" s="493"/>
      <c r="BK54" s="493"/>
      <c r="BL54" s="493"/>
      <c r="BM54" s="493"/>
      <c r="BN54" s="493"/>
      <c r="BO54" s="493"/>
      <c r="BP54" s="493"/>
      <c r="BQ54" s="493"/>
      <c r="BR54" s="493"/>
      <c r="BS54" s="493"/>
      <c r="BT54" s="493"/>
      <c r="BU54" s="493"/>
      <c r="BV54" s="493"/>
      <c r="BW54" s="493"/>
      <c r="BX54" s="493"/>
      <c r="BY54" s="493"/>
      <c r="BZ54" s="493"/>
      <c r="CA54" s="493"/>
      <c r="CB54" s="493"/>
      <c r="CC54" s="493"/>
      <c r="CD54" s="493"/>
      <c r="CE54" s="493"/>
      <c r="CF54" s="493"/>
      <c r="CG54" s="493"/>
      <c r="CH54" s="493"/>
      <c r="CI54" s="493"/>
      <c r="CJ54" s="493"/>
      <c r="CK54" s="493"/>
      <c r="CL54" s="493"/>
      <c r="CM54" s="493"/>
      <c r="CN54" s="493"/>
      <c r="CO54" s="493"/>
      <c r="CP54" s="493"/>
      <c r="CQ54" s="493"/>
      <c r="CR54" s="493"/>
    </row>
    <row r="55" spans="1:96" x14ac:dyDescent="0.25">
      <c r="A55" s="493"/>
      <c r="B55" s="493"/>
      <c r="C55" s="493"/>
      <c r="D55" s="493"/>
      <c r="E55" s="493"/>
      <c r="F55" s="493"/>
      <c r="G55" s="493"/>
      <c r="H55" s="493"/>
      <c r="I55" s="493"/>
      <c r="J55" s="493"/>
      <c r="K55" s="493"/>
      <c r="L55" s="493"/>
      <c r="M55" s="493"/>
      <c r="N55" s="493"/>
      <c r="O55" s="493"/>
      <c r="P55" s="493"/>
      <c r="Q55" s="493"/>
      <c r="R55" s="493"/>
      <c r="S55" s="493"/>
      <c r="T55" s="493"/>
      <c r="U55" s="493"/>
      <c r="V55" s="493"/>
      <c r="W55" s="493"/>
      <c r="X55" s="493"/>
      <c r="Y55" s="493"/>
      <c r="Z55" s="493"/>
      <c r="AA55" s="493"/>
      <c r="AB55" s="493"/>
      <c r="AC55" s="493"/>
      <c r="AD55" s="493"/>
      <c r="AE55" s="493"/>
      <c r="AF55" s="493"/>
      <c r="AG55" s="493"/>
      <c r="AH55" s="493"/>
      <c r="AI55" s="493"/>
      <c r="AJ55" s="493"/>
      <c r="AK55" s="493"/>
      <c r="AL55" s="493"/>
      <c r="AM55" s="493"/>
      <c r="AN55" s="493"/>
      <c r="AO55" s="493"/>
      <c r="AP55" s="493"/>
      <c r="AQ55" s="493"/>
      <c r="AR55" s="493"/>
      <c r="AS55" s="493"/>
      <c r="AT55" s="493"/>
      <c r="AU55" s="493"/>
      <c r="AV55" s="493"/>
      <c r="AW55" s="493"/>
      <c r="AX55" s="493"/>
      <c r="AY55" s="493"/>
      <c r="AZ55" s="493"/>
      <c r="BA55" s="493"/>
      <c r="BB55" s="493"/>
      <c r="BC55" s="493"/>
      <c r="BD55" s="493"/>
      <c r="BE55" s="493"/>
      <c r="BF55" s="493"/>
      <c r="BG55" s="493"/>
      <c r="BH55" s="493"/>
      <c r="BI55" s="493"/>
      <c r="BJ55" s="493"/>
      <c r="BK55" s="493"/>
      <c r="BL55" s="493"/>
      <c r="BM55" s="493"/>
      <c r="BN55" s="493"/>
      <c r="BO55" s="493"/>
      <c r="BP55" s="493"/>
      <c r="BQ55" s="493"/>
      <c r="BR55" s="493"/>
      <c r="BS55" s="493"/>
      <c r="BT55" s="493"/>
      <c r="BU55" s="493"/>
      <c r="BV55" s="493"/>
      <c r="BW55" s="493"/>
      <c r="BX55" s="493"/>
      <c r="BY55" s="493"/>
      <c r="BZ55" s="493"/>
      <c r="CA55" s="493"/>
      <c r="CB55" s="493"/>
      <c r="CC55" s="493"/>
      <c r="CD55" s="493"/>
      <c r="CE55" s="493"/>
      <c r="CF55" s="493"/>
      <c r="CG55" s="493"/>
      <c r="CH55" s="493"/>
      <c r="CI55" s="493"/>
      <c r="CJ55" s="493"/>
      <c r="CK55" s="493"/>
      <c r="CL55" s="493"/>
      <c r="CM55" s="493"/>
      <c r="CN55" s="493"/>
      <c r="CO55" s="493"/>
      <c r="CP55" s="493"/>
      <c r="CQ55" s="493"/>
      <c r="CR55" s="493"/>
    </row>
    <row r="56" spans="1:96" x14ac:dyDescent="0.25">
      <c r="A56" s="493"/>
      <c r="B56" s="493"/>
      <c r="C56" s="493"/>
      <c r="D56" s="493"/>
      <c r="E56" s="493"/>
      <c r="F56" s="493"/>
      <c r="G56" s="493"/>
      <c r="H56" s="493"/>
      <c r="I56" s="493"/>
      <c r="J56" s="493"/>
      <c r="K56" s="493"/>
      <c r="L56" s="493"/>
      <c r="M56" s="493"/>
      <c r="N56" s="493"/>
      <c r="O56" s="493"/>
      <c r="P56" s="493"/>
      <c r="Q56" s="493"/>
      <c r="R56" s="493"/>
      <c r="S56" s="493"/>
      <c r="T56" s="493"/>
      <c r="U56" s="493"/>
      <c r="V56" s="493"/>
      <c r="W56" s="493"/>
      <c r="X56" s="493"/>
      <c r="Y56" s="493"/>
      <c r="Z56" s="493"/>
      <c r="AA56" s="493"/>
      <c r="AB56" s="493"/>
      <c r="AC56" s="493"/>
      <c r="AD56" s="493"/>
      <c r="AE56" s="493"/>
      <c r="AF56" s="493"/>
      <c r="AG56" s="493"/>
      <c r="AH56" s="493"/>
      <c r="AI56" s="493"/>
      <c r="AJ56" s="493"/>
      <c r="AK56" s="493"/>
      <c r="AL56" s="493"/>
      <c r="AM56" s="493"/>
      <c r="AN56" s="493"/>
      <c r="AO56" s="493"/>
      <c r="AP56" s="493"/>
      <c r="AQ56" s="493"/>
      <c r="AR56" s="493"/>
      <c r="AS56" s="493"/>
      <c r="AT56" s="493"/>
      <c r="AU56" s="493"/>
      <c r="AV56" s="493"/>
      <c r="AW56" s="493"/>
      <c r="AX56" s="493"/>
      <c r="AY56" s="493"/>
      <c r="AZ56" s="493"/>
      <c r="BA56" s="493"/>
      <c r="BB56" s="493"/>
      <c r="BC56" s="493"/>
      <c r="BD56" s="493"/>
      <c r="BE56" s="493"/>
      <c r="BF56" s="493"/>
      <c r="BG56" s="493"/>
      <c r="BH56" s="493"/>
      <c r="BI56" s="493"/>
      <c r="BJ56" s="493"/>
      <c r="BK56" s="493"/>
      <c r="BL56" s="493"/>
      <c r="BM56" s="493"/>
      <c r="BN56" s="493"/>
      <c r="BO56" s="493"/>
      <c r="BP56" s="493"/>
      <c r="BQ56" s="493"/>
      <c r="BR56" s="493"/>
      <c r="BS56" s="493"/>
      <c r="BT56" s="493"/>
      <c r="BU56" s="493"/>
      <c r="BV56" s="493"/>
      <c r="BW56" s="493"/>
      <c r="BX56" s="493"/>
      <c r="BY56" s="493"/>
      <c r="BZ56" s="493"/>
      <c r="CA56" s="493"/>
      <c r="CB56" s="493"/>
      <c r="CC56" s="493"/>
      <c r="CD56" s="493"/>
      <c r="CE56" s="493"/>
      <c r="CF56" s="493"/>
      <c r="CG56" s="493"/>
      <c r="CH56" s="493"/>
      <c r="CI56" s="493"/>
      <c r="CJ56" s="493"/>
      <c r="CK56" s="493"/>
      <c r="CL56" s="493"/>
      <c r="CM56" s="493"/>
      <c r="CN56" s="493"/>
      <c r="CO56" s="493"/>
      <c r="CP56" s="493"/>
      <c r="CQ56" s="493"/>
      <c r="CR56" s="493"/>
    </row>
    <row r="57" spans="1:96" x14ac:dyDescent="0.25">
      <c r="A57" s="493"/>
      <c r="B57" s="493"/>
      <c r="C57" s="493"/>
      <c r="D57" s="493"/>
      <c r="E57" s="493"/>
      <c r="F57" s="493"/>
      <c r="G57" s="493"/>
      <c r="H57" s="493"/>
      <c r="I57" s="493"/>
      <c r="J57" s="493"/>
      <c r="K57" s="493"/>
      <c r="L57" s="493"/>
      <c r="M57" s="493"/>
      <c r="N57" s="493"/>
      <c r="O57" s="493"/>
      <c r="P57" s="493"/>
      <c r="Q57" s="493"/>
      <c r="R57" s="493"/>
      <c r="S57" s="493"/>
      <c r="T57" s="493"/>
      <c r="U57" s="493"/>
      <c r="V57" s="493"/>
      <c r="W57" s="493"/>
      <c r="X57" s="493"/>
      <c r="Y57" s="493"/>
      <c r="Z57" s="493"/>
      <c r="AA57" s="493"/>
      <c r="AB57" s="493"/>
      <c r="AC57" s="493"/>
      <c r="AD57" s="493"/>
      <c r="AE57" s="493"/>
      <c r="AF57" s="493"/>
      <c r="AG57" s="493"/>
      <c r="AH57" s="493"/>
      <c r="AI57" s="493"/>
      <c r="AJ57" s="493"/>
      <c r="AK57" s="493"/>
      <c r="AL57" s="493"/>
      <c r="AM57" s="493"/>
      <c r="AN57" s="493"/>
      <c r="AO57" s="493"/>
      <c r="AP57" s="493"/>
      <c r="AQ57" s="493"/>
      <c r="AR57" s="493"/>
      <c r="AS57" s="493"/>
      <c r="AT57" s="493"/>
      <c r="AU57" s="493"/>
      <c r="AV57" s="493"/>
      <c r="AW57" s="493"/>
      <c r="AX57" s="493"/>
      <c r="AY57" s="493"/>
      <c r="AZ57" s="493"/>
      <c r="BA57" s="493"/>
      <c r="BB57" s="493"/>
      <c r="BC57" s="493"/>
      <c r="BD57" s="493"/>
      <c r="BE57" s="493"/>
      <c r="BF57" s="493"/>
      <c r="BG57" s="493"/>
      <c r="BH57" s="493"/>
      <c r="BI57" s="493"/>
      <c r="BJ57" s="493"/>
      <c r="BK57" s="493"/>
      <c r="BL57" s="493"/>
      <c r="BM57" s="493"/>
      <c r="BN57" s="493"/>
      <c r="BO57" s="493"/>
      <c r="BP57" s="493"/>
      <c r="BQ57" s="493"/>
      <c r="BR57" s="493"/>
      <c r="BS57" s="493"/>
      <c r="BT57" s="493"/>
      <c r="BU57" s="493"/>
      <c r="BV57" s="493"/>
      <c r="BW57" s="493"/>
      <c r="BX57" s="493"/>
      <c r="BY57" s="493"/>
      <c r="BZ57" s="493"/>
      <c r="CA57" s="493"/>
      <c r="CB57" s="493"/>
      <c r="CC57" s="493"/>
      <c r="CD57" s="493"/>
      <c r="CE57" s="493"/>
      <c r="CF57" s="493"/>
      <c r="CG57" s="493"/>
      <c r="CH57" s="493"/>
      <c r="CI57" s="493"/>
      <c r="CJ57" s="493"/>
      <c r="CK57" s="493"/>
      <c r="CL57" s="493"/>
      <c r="CM57" s="493"/>
      <c r="CN57" s="493"/>
      <c r="CO57" s="493"/>
      <c r="CP57" s="493"/>
      <c r="CQ57" s="493"/>
      <c r="CR57" s="493"/>
    </row>
    <row r="58" spans="1:96" x14ac:dyDescent="0.25">
      <c r="A58" s="493"/>
      <c r="B58" s="493"/>
      <c r="C58" s="493"/>
      <c r="D58" s="493"/>
      <c r="E58" s="493"/>
      <c r="F58" s="493"/>
      <c r="G58" s="493"/>
      <c r="H58" s="493"/>
      <c r="I58" s="493"/>
      <c r="J58" s="493"/>
      <c r="K58" s="493"/>
      <c r="L58" s="493"/>
      <c r="M58" s="493"/>
      <c r="N58" s="493"/>
      <c r="O58" s="493"/>
      <c r="P58" s="493"/>
      <c r="Q58" s="493"/>
      <c r="R58" s="493"/>
      <c r="S58" s="493"/>
      <c r="T58" s="493"/>
      <c r="U58" s="493"/>
      <c r="V58" s="493"/>
      <c r="W58" s="493"/>
      <c r="X58" s="493"/>
      <c r="Y58" s="493"/>
      <c r="Z58" s="493"/>
      <c r="AA58" s="493"/>
      <c r="AB58" s="493"/>
      <c r="AC58" s="493"/>
      <c r="AD58" s="493"/>
      <c r="AE58" s="493"/>
      <c r="AF58" s="493"/>
      <c r="AG58" s="493"/>
      <c r="AH58" s="493"/>
      <c r="AI58" s="493"/>
      <c r="AJ58" s="493"/>
      <c r="AK58" s="493"/>
      <c r="AL58" s="493"/>
      <c r="AM58" s="493"/>
      <c r="AN58" s="493"/>
      <c r="AO58" s="493"/>
      <c r="AP58" s="493"/>
      <c r="AQ58" s="493"/>
      <c r="AR58" s="493"/>
      <c r="AS58" s="493"/>
      <c r="AT58" s="493"/>
      <c r="AU58" s="493"/>
      <c r="AV58" s="493"/>
      <c r="AW58" s="493"/>
      <c r="AX58" s="493"/>
      <c r="AY58" s="493"/>
      <c r="AZ58" s="493"/>
      <c r="BA58" s="493"/>
      <c r="BB58" s="493"/>
      <c r="BC58" s="493"/>
      <c r="BD58" s="493"/>
      <c r="BE58" s="493"/>
      <c r="BF58" s="493"/>
      <c r="BG58" s="493"/>
      <c r="BH58" s="493"/>
      <c r="BI58" s="493"/>
      <c r="BJ58" s="493"/>
      <c r="BK58" s="493"/>
      <c r="BL58" s="493"/>
      <c r="BM58" s="493"/>
      <c r="BN58" s="493"/>
      <c r="BO58" s="493"/>
      <c r="BP58" s="493"/>
      <c r="BQ58" s="493"/>
      <c r="BR58" s="493"/>
      <c r="BS58" s="493"/>
      <c r="BT58" s="493"/>
      <c r="BU58" s="493"/>
      <c r="BV58" s="493"/>
      <c r="BW58" s="493"/>
      <c r="BX58" s="493"/>
      <c r="BY58" s="493"/>
      <c r="BZ58" s="493"/>
      <c r="CA58" s="493"/>
      <c r="CB58" s="493"/>
      <c r="CC58" s="493"/>
      <c r="CD58" s="493"/>
      <c r="CE58" s="493"/>
      <c r="CF58" s="493"/>
      <c r="CG58" s="493"/>
      <c r="CH58" s="493"/>
      <c r="CI58" s="493"/>
      <c r="CJ58" s="493"/>
      <c r="CK58" s="493"/>
      <c r="CL58" s="493"/>
      <c r="CM58" s="493"/>
      <c r="CN58" s="493"/>
      <c r="CO58" s="493"/>
      <c r="CP58" s="493"/>
      <c r="CQ58" s="493"/>
      <c r="CR58" s="493"/>
    </row>
    <row r="59" spans="1:96" x14ac:dyDescent="0.25">
      <c r="A59" s="493"/>
      <c r="B59" s="493"/>
      <c r="C59" s="493"/>
      <c r="D59" s="493"/>
      <c r="E59" s="493"/>
      <c r="F59" s="493"/>
      <c r="G59" s="493"/>
      <c r="H59" s="493"/>
      <c r="I59" s="493"/>
      <c r="J59" s="493"/>
      <c r="K59" s="493"/>
      <c r="L59" s="493"/>
      <c r="M59" s="493"/>
      <c r="N59" s="493"/>
      <c r="O59" s="493"/>
      <c r="P59" s="493"/>
      <c r="Q59" s="493"/>
      <c r="R59" s="493"/>
      <c r="S59" s="493"/>
      <c r="T59" s="493"/>
      <c r="U59" s="493"/>
      <c r="V59" s="493"/>
      <c r="W59" s="493"/>
      <c r="X59" s="493"/>
      <c r="Y59" s="493"/>
      <c r="Z59" s="493"/>
      <c r="AA59" s="493"/>
      <c r="AB59" s="493"/>
      <c r="AC59" s="493"/>
      <c r="AD59" s="493"/>
      <c r="AE59" s="493"/>
      <c r="AF59" s="493"/>
      <c r="AG59" s="493"/>
      <c r="AH59" s="493"/>
      <c r="AI59" s="493"/>
      <c r="AJ59" s="493"/>
      <c r="AK59" s="493"/>
      <c r="AL59" s="493"/>
      <c r="AM59" s="493"/>
      <c r="AN59" s="493"/>
      <c r="AO59" s="493"/>
      <c r="AP59" s="493"/>
      <c r="AQ59" s="493"/>
      <c r="AR59" s="493"/>
      <c r="AS59" s="493"/>
      <c r="AT59" s="493"/>
      <c r="AU59" s="493"/>
      <c r="AV59" s="493"/>
      <c r="AW59" s="493"/>
      <c r="AX59" s="493"/>
      <c r="AY59" s="493"/>
      <c r="AZ59" s="493"/>
      <c r="BA59" s="493"/>
      <c r="BB59" s="493"/>
      <c r="BC59" s="493"/>
      <c r="BD59" s="493"/>
      <c r="BE59" s="493"/>
      <c r="BF59" s="493"/>
      <c r="BG59" s="493"/>
      <c r="BH59" s="493"/>
      <c r="BI59" s="493"/>
      <c r="BJ59" s="493"/>
      <c r="BK59" s="493"/>
      <c r="BL59" s="493"/>
      <c r="BM59" s="493"/>
      <c r="BN59" s="493"/>
      <c r="BO59" s="493"/>
      <c r="BP59" s="493"/>
      <c r="BQ59" s="493"/>
      <c r="BR59" s="493"/>
      <c r="BS59" s="493"/>
      <c r="BT59" s="493"/>
      <c r="BU59" s="493"/>
      <c r="BV59" s="493"/>
      <c r="BW59" s="493"/>
      <c r="BX59" s="493"/>
      <c r="BY59" s="493"/>
      <c r="BZ59" s="493"/>
      <c r="CA59" s="493"/>
      <c r="CB59" s="493"/>
      <c r="CC59" s="493"/>
      <c r="CD59" s="493"/>
      <c r="CE59" s="493"/>
      <c r="CF59" s="493"/>
      <c r="CG59" s="493"/>
      <c r="CH59" s="493"/>
      <c r="CI59" s="493"/>
      <c r="CJ59" s="493"/>
      <c r="CK59" s="493"/>
      <c r="CL59" s="493"/>
      <c r="CM59" s="493"/>
      <c r="CN59" s="493"/>
      <c r="CO59" s="493"/>
      <c r="CP59" s="493"/>
      <c r="CQ59" s="493"/>
      <c r="CR59" s="493"/>
    </row>
    <row r="60" spans="1:96" x14ac:dyDescent="0.25">
      <c r="A60" s="493"/>
      <c r="B60" s="493"/>
      <c r="C60" s="493"/>
      <c r="D60" s="493"/>
      <c r="E60" s="493"/>
      <c r="F60" s="493"/>
      <c r="G60" s="493"/>
      <c r="H60" s="493"/>
      <c r="I60" s="493"/>
      <c r="J60" s="493"/>
      <c r="K60" s="493"/>
      <c r="L60" s="493"/>
      <c r="M60" s="493"/>
      <c r="N60" s="493"/>
      <c r="O60" s="493"/>
      <c r="P60" s="493"/>
      <c r="Q60" s="493"/>
      <c r="R60" s="493"/>
      <c r="S60" s="493"/>
      <c r="T60" s="493"/>
      <c r="U60" s="493"/>
      <c r="V60" s="493"/>
      <c r="W60" s="493"/>
      <c r="X60" s="493"/>
      <c r="Y60" s="493"/>
      <c r="Z60" s="493"/>
      <c r="AA60" s="493"/>
      <c r="AB60" s="493"/>
      <c r="AC60" s="493"/>
      <c r="AD60" s="493"/>
      <c r="AE60" s="493"/>
      <c r="AF60" s="493"/>
      <c r="AG60" s="493"/>
      <c r="AH60" s="493"/>
      <c r="AI60" s="493"/>
      <c r="AJ60" s="493"/>
      <c r="AK60" s="493"/>
      <c r="AL60" s="493"/>
      <c r="AM60" s="493"/>
      <c r="AN60" s="493"/>
      <c r="AO60" s="493"/>
      <c r="AP60" s="493"/>
      <c r="AQ60" s="493"/>
      <c r="AR60" s="493"/>
      <c r="AS60" s="493"/>
      <c r="AT60" s="493"/>
      <c r="AU60" s="493"/>
      <c r="AV60" s="493"/>
      <c r="AW60" s="493"/>
      <c r="AX60" s="493"/>
      <c r="AY60" s="493"/>
      <c r="AZ60" s="493"/>
      <c r="BA60" s="493"/>
      <c r="BB60" s="493"/>
      <c r="BC60" s="493"/>
      <c r="BD60" s="493"/>
      <c r="BE60" s="493"/>
      <c r="BF60" s="493"/>
      <c r="BG60" s="493"/>
      <c r="BH60" s="493"/>
      <c r="BI60" s="493"/>
      <c r="BJ60" s="493"/>
      <c r="BK60" s="493"/>
      <c r="BL60" s="493"/>
      <c r="BM60" s="493"/>
      <c r="BN60" s="493"/>
      <c r="BO60" s="493"/>
      <c r="BP60" s="493"/>
      <c r="BQ60" s="493"/>
      <c r="BR60" s="493"/>
      <c r="BS60" s="493"/>
      <c r="BT60" s="493"/>
      <c r="BU60" s="493"/>
      <c r="BV60" s="493"/>
      <c r="BW60" s="493"/>
      <c r="BX60" s="493"/>
      <c r="BY60" s="493"/>
      <c r="BZ60" s="493"/>
      <c r="CA60" s="493"/>
      <c r="CB60" s="493"/>
      <c r="CC60" s="493"/>
      <c r="CD60" s="493"/>
      <c r="CE60" s="493"/>
      <c r="CF60" s="493"/>
      <c r="CG60" s="493"/>
      <c r="CH60" s="493"/>
      <c r="CI60" s="493"/>
      <c r="CJ60" s="493"/>
      <c r="CK60" s="493"/>
      <c r="CL60" s="493"/>
      <c r="CM60" s="493"/>
      <c r="CN60" s="493"/>
      <c r="CO60" s="493"/>
      <c r="CP60" s="493"/>
      <c r="CQ60" s="493"/>
      <c r="CR60" s="493"/>
    </row>
    <row r="61" spans="1:96" x14ac:dyDescent="0.25">
      <c r="A61" s="493"/>
      <c r="B61" s="493"/>
      <c r="C61" s="493"/>
      <c r="D61" s="493"/>
      <c r="E61" s="493"/>
      <c r="F61" s="493"/>
      <c r="G61" s="493"/>
      <c r="H61" s="493"/>
      <c r="I61" s="493"/>
      <c r="J61" s="493"/>
      <c r="K61" s="493"/>
      <c r="L61" s="493"/>
      <c r="M61" s="493"/>
      <c r="N61" s="493"/>
      <c r="O61" s="493"/>
      <c r="P61" s="493"/>
      <c r="Q61" s="493"/>
      <c r="R61" s="493"/>
      <c r="S61" s="493"/>
      <c r="T61" s="493"/>
      <c r="U61" s="493"/>
      <c r="V61" s="493"/>
      <c r="W61" s="493"/>
      <c r="X61" s="493"/>
      <c r="Y61" s="493"/>
      <c r="Z61" s="493"/>
      <c r="AA61" s="493"/>
      <c r="AB61" s="493"/>
      <c r="AC61" s="493"/>
      <c r="AD61" s="493"/>
      <c r="AE61" s="493"/>
      <c r="AF61" s="493"/>
      <c r="AG61" s="493"/>
      <c r="AH61" s="493"/>
      <c r="AI61" s="493"/>
      <c r="AJ61" s="493"/>
      <c r="AK61" s="493"/>
      <c r="AL61" s="493"/>
      <c r="AM61" s="493"/>
      <c r="AN61" s="493"/>
      <c r="AO61" s="493"/>
      <c r="AP61" s="493"/>
      <c r="AQ61" s="493"/>
      <c r="AR61" s="493"/>
      <c r="AS61" s="493"/>
      <c r="AT61" s="493"/>
      <c r="AU61" s="493"/>
      <c r="AV61" s="493"/>
      <c r="AW61" s="493"/>
      <c r="AX61" s="493"/>
      <c r="AY61" s="493"/>
      <c r="AZ61" s="493"/>
      <c r="BA61" s="493"/>
      <c r="BB61" s="493"/>
      <c r="BC61" s="493"/>
      <c r="BD61" s="493"/>
      <c r="BE61" s="493"/>
      <c r="BF61" s="493"/>
      <c r="BG61" s="493"/>
      <c r="BH61" s="493"/>
      <c r="BI61" s="493"/>
      <c r="BJ61" s="493"/>
      <c r="BK61" s="493"/>
      <c r="BL61" s="493"/>
      <c r="BM61" s="493"/>
      <c r="BN61" s="493"/>
      <c r="BO61" s="493"/>
      <c r="BP61" s="493"/>
      <c r="BQ61" s="493"/>
      <c r="BR61" s="493"/>
      <c r="BS61" s="493"/>
      <c r="BT61" s="493"/>
      <c r="BU61" s="493"/>
      <c r="BV61" s="493"/>
      <c r="BW61" s="493"/>
      <c r="BX61" s="493"/>
      <c r="BY61" s="493"/>
      <c r="BZ61" s="493"/>
      <c r="CA61" s="493"/>
      <c r="CB61" s="493"/>
      <c r="CC61" s="493"/>
      <c r="CD61" s="493"/>
      <c r="CE61" s="493"/>
      <c r="CF61" s="493"/>
      <c r="CG61" s="493"/>
      <c r="CH61" s="493"/>
      <c r="CI61" s="493"/>
      <c r="CJ61" s="493"/>
      <c r="CK61" s="493"/>
      <c r="CL61" s="493"/>
      <c r="CM61" s="493"/>
      <c r="CN61" s="493"/>
      <c r="CO61" s="493"/>
      <c r="CP61" s="493"/>
      <c r="CQ61" s="493"/>
      <c r="CR61" s="493"/>
    </row>
    <row r="62" spans="1:96" x14ac:dyDescent="0.25">
      <c r="A62" s="493"/>
      <c r="B62" s="493"/>
      <c r="C62" s="493"/>
      <c r="D62" s="493"/>
      <c r="E62" s="493"/>
      <c r="F62" s="493"/>
      <c r="G62" s="493"/>
      <c r="H62" s="493"/>
      <c r="I62" s="493"/>
      <c r="J62" s="493"/>
      <c r="K62" s="493"/>
      <c r="L62" s="493"/>
      <c r="M62" s="493"/>
      <c r="N62" s="493"/>
      <c r="O62" s="493"/>
      <c r="P62" s="493"/>
      <c r="Q62" s="493"/>
      <c r="R62" s="493"/>
      <c r="S62" s="493"/>
      <c r="T62" s="493"/>
      <c r="U62" s="493"/>
      <c r="V62" s="493"/>
      <c r="W62" s="493"/>
      <c r="X62" s="493"/>
      <c r="Y62" s="493"/>
      <c r="Z62" s="493"/>
      <c r="AA62" s="493"/>
      <c r="AB62" s="493"/>
      <c r="AC62" s="493"/>
      <c r="AD62" s="493"/>
      <c r="AE62" s="493"/>
      <c r="AF62" s="493"/>
      <c r="AG62" s="493"/>
      <c r="AH62" s="493"/>
      <c r="AI62" s="493"/>
      <c r="AJ62" s="493"/>
      <c r="AK62" s="493"/>
      <c r="AL62" s="493"/>
      <c r="AM62" s="493"/>
      <c r="AN62" s="493"/>
      <c r="AO62" s="493"/>
      <c r="AP62" s="493"/>
      <c r="AQ62" s="493"/>
      <c r="AR62" s="493"/>
      <c r="AS62" s="493"/>
      <c r="AT62" s="493"/>
      <c r="AU62" s="493"/>
      <c r="AV62" s="493"/>
      <c r="AW62" s="493"/>
      <c r="AX62" s="493"/>
      <c r="AY62" s="493"/>
      <c r="AZ62" s="493"/>
      <c r="BA62" s="493"/>
      <c r="BB62" s="493"/>
      <c r="BC62" s="493"/>
      <c r="BD62" s="493"/>
      <c r="BE62" s="493"/>
      <c r="BF62" s="493"/>
      <c r="BG62" s="493"/>
      <c r="BH62" s="493"/>
      <c r="BI62" s="493"/>
      <c r="BJ62" s="493"/>
      <c r="BK62" s="493"/>
      <c r="BL62" s="493"/>
      <c r="BM62" s="493"/>
      <c r="BN62" s="493"/>
      <c r="BO62" s="493"/>
      <c r="BP62" s="493"/>
      <c r="BQ62" s="493"/>
      <c r="BR62" s="493"/>
      <c r="BS62" s="493"/>
      <c r="BT62" s="493"/>
      <c r="BU62" s="493"/>
      <c r="BV62" s="493"/>
      <c r="BW62" s="493"/>
      <c r="BX62" s="493"/>
      <c r="BY62" s="493"/>
      <c r="BZ62" s="493"/>
      <c r="CA62" s="493"/>
      <c r="CB62" s="493"/>
      <c r="CC62" s="493"/>
      <c r="CD62" s="493"/>
      <c r="CE62" s="493"/>
      <c r="CF62" s="493"/>
      <c r="CG62" s="493"/>
      <c r="CH62" s="493"/>
      <c r="CI62" s="493"/>
      <c r="CJ62" s="493"/>
      <c r="CK62" s="493"/>
      <c r="CL62" s="493"/>
      <c r="CM62" s="493"/>
      <c r="CN62" s="493"/>
      <c r="CO62" s="493"/>
      <c r="CP62" s="493"/>
      <c r="CQ62" s="493"/>
      <c r="CR62" s="493"/>
    </row>
    <row r="63" spans="1:96" x14ac:dyDescent="0.25">
      <c r="A63" s="493"/>
      <c r="B63" s="493"/>
      <c r="C63" s="493"/>
      <c r="D63" s="493"/>
      <c r="E63" s="493"/>
      <c r="F63" s="493"/>
      <c r="G63" s="493"/>
      <c r="H63" s="493"/>
      <c r="I63" s="493"/>
      <c r="J63" s="493"/>
      <c r="K63" s="493"/>
      <c r="L63" s="493"/>
      <c r="M63" s="493"/>
      <c r="N63" s="493"/>
      <c r="O63" s="493"/>
      <c r="P63" s="493"/>
      <c r="Q63" s="493"/>
      <c r="R63" s="493"/>
      <c r="S63" s="493"/>
      <c r="T63" s="493"/>
      <c r="U63" s="493"/>
      <c r="V63" s="493"/>
      <c r="W63" s="493"/>
      <c r="X63" s="493"/>
      <c r="Y63" s="493"/>
      <c r="Z63" s="493"/>
      <c r="AA63" s="493"/>
      <c r="AB63" s="493"/>
      <c r="AC63" s="493"/>
      <c r="AD63" s="493"/>
      <c r="AE63" s="493"/>
      <c r="AF63" s="493"/>
      <c r="AG63" s="493"/>
      <c r="AH63" s="493"/>
      <c r="AI63" s="493"/>
      <c r="AJ63" s="493"/>
      <c r="AK63" s="493"/>
      <c r="AL63" s="493"/>
      <c r="AM63" s="493"/>
      <c r="AN63" s="493"/>
      <c r="AO63" s="493"/>
      <c r="AP63" s="493"/>
      <c r="AQ63" s="493"/>
      <c r="AR63" s="493"/>
      <c r="AS63" s="493"/>
      <c r="AT63" s="493"/>
      <c r="AU63" s="493"/>
      <c r="AV63" s="493"/>
      <c r="AW63" s="493"/>
      <c r="AX63" s="493"/>
      <c r="AY63" s="493"/>
      <c r="AZ63" s="493"/>
      <c r="BA63" s="493"/>
      <c r="BB63" s="493"/>
      <c r="BC63" s="493"/>
      <c r="BD63" s="493"/>
      <c r="BE63" s="493"/>
      <c r="BF63" s="493"/>
      <c r="BG63" s="493"/>
      <c r="BH63" s="493"/>
      <c r="BI63" s="493"/>
      <c r="BJ63" s="493"/>
      <c r="BK63" s="493"/>
      <c r="BL63" s="493"/>
      <c r="BM63" s="493"/>
      <c r="BN63" s="493"/>
      <c r="BO63" s="493"/>
      <c r="BP63" s="493"/>
      <c r="BQ63" s="493"/>
      <c r="BR63" s="493"/>
      <c r="BS63" s="493"/>
      <c r="BT63" s="493"/>
      <c r="BU63" s="493"/>
      <c r="BV63" s="493"/>
      <c r="BW63" s="493"/>
      <c r="BX63" s="493"/>
      <c r="BY63" s="493"/>
      <c r="BZ63" s="493"/>
      <c r="CA63" s="493"/>
      <c r="CB63" s="493"/>
      <c r="CC63" s="493"/>
      <c r="CD63" s="493"/>
      <c r="CE63" s="493"/>
      <c r="CF63" s="493"/>
      <c r="CG63" s="493"/>
      <c r="CH63" s="493"/>
      <c r="CI63" s="493"/>
      <c r="CJ63" s="493"/>
      <c r="CK63" s="493"/>
      <c r="CL63" s="493"/>
      <c r="CM63" s="493"/>
      <c r="CN63" s="493"/>
      <c r="CO63" s="493"/>
      <c r="CP63" s="493"/>
      <c r="CQ63" s="493"/>
      <c r="CR63" s="493"/>
    </row>
    <row r="64" spans="1:96" x14ac:dyDescent="0.25">
      <c r="A64" s="493"/>
      <c r="B64" s="493"/>
      <c r="C64" s="493"/>
      <c r="D64" s="493"/>
      <c r="E64" s="493"/>
      <c r="F64" s="493"/>
      <c r="G64" s="493"/>
      <c r="H64" s="493"/>
      <c r="I64" s="493"/>
      <c r="J64" s="493"/>
      <c r="K64" s="493"/>
      <c r="L64" s="493"/>
      <c r="M64" s="493"/>
      <c r="N64" s="493"/>
      <c r="O64" s="493"/>
      <c r="P64" s="493"/>
      <c r="Q64" s="493"/>
      <c r="R64" s="493"/>
      <c r="S64" s="493"/>
      <c r="T64" s="493"/>
      <c r="U64" s="493"/>
      <c r="V64" s="493"/>
      <c r="W64" s="493"/>
      <c r="X64" s="493"/>
      <c r="Y64" s="493"/>
      <c r="Z64" s="493"/>
      <c r="AA64" s="493"/>
      <c r="AB64" s="493"/>
      <c r="AC64" s="493"/>
      <c r="AD64" s="493"/>
      <c r="AE64" s="493"/>
      <c r="AF64" s="493"/>
      <c r="AG64" s="493"/>
      <c r="AH64" s="493"/>
      <c r="AI64" s="493"/>
      <c r="AJ64" s="493"/>
      <c r="AK64" s="493"/>
      <c r="AL64" s="493"/>
      <c r="AM64" s="493"/>
      <c r="AN64" s="493"/>
      <c r="AO64" s="493"/>
      <c r="AP64" s="493"/>
      <c r="AQ64" s="493"/>
      <c r="AR64" s="493"/>
      <c r="AS64" s="493"/>
      <c r="AT64" s="493"/>
      <c r="AU64" s="493"/>
      <c r="AV64" s="493"/>
      <c r="AW64" s="493"/>
      <c r="AX64" s="493"/>
      <c r="AY64" s="493"/>
      <c r="AZ64" s="493"/>
      <c r="BA64" s="493"/>
      <c r="BB64" s="493"/>
      <c r="BC64" s="493"/>
      <c r="BD64" s="493"/>
      <c r="BE64" s="493"/>
      <c r="BF64" s="493"/>
      <c r="BG64" s="493"/>
      <c r="BH64" s="493"/>
      <c r="BI64" s="493"/>
      <c r="BJ64" s="493"/>
      <c r="BK64" s="493"/>
      <c r="BL64" s="493"/>
      <c r="BM64" s="493"/>
      <c r="BN64" s="493"/>
      <c r="BO64" s="493"/>
      <c r="BP64" s="493"/>
      <c r="BQ64" s="493"/>
      <c r="BR64" s="493"/>
      <c r="BS64" s="493"/>
      <c r="BT64" s="493"/>
      <c r="BU64" s="493"/>
      <c r="BV64" s="493"/>
      <c r="BW64" s="493"/>
      <c r="BX64" s="493"/>
      <c r="BY64" s="493"/>
      <c r="BZ64" s="493"/>
      <c r="CA64" s="493"/>
      <c r="CB64" s="493"/>
      <c r="CC64" s="493"/>
      <c r="CD64" s="493"/>
      <c r="CE64" s="493"/>
      <c r="CF64" s="493"/>
      <c r="CG64" s="493"/>
      <c r="CH64" s="493"/>
      <c r="CI64" s="493"/>
      <c r="CJ64" s="493"/>
      <c r="CK64" s="493"/>
      <c r="CL64" s="493"/>
      <c r="CM64" s="493"/>
      <c r="CN64" s="493"/>
      <c r="CO64" s="493"/>
      <c r="CP64" s="493"/>
      <c r="CQ64" s="493"/>
      <c r="CR64" s="493"/>
    </row>
    <row r="65" spans="1:96" x14ac:dyDescent="0.25">
      <c r="A65" s="493"/>
      <c r="B65" s="493"/>
      <c r="C65" s="493"/>
      <c r="D65" s="493"/>
      <c r="E65" s="493"/>
      <c r="F65" s="493"/>
      <c r="G65" s="493"/>
      <c r="H65" s="493"/>
      <c r="I65" s="493"/>
      <c r="J65" s="493"/>
      <c r="K65" s="493"/>
      <c r="L65" s="493"/>
      <c r="M65" s="493"/>
      <c r="N65" s="493"/>
      <c r="O65" s="493"/>
      <c r="P65" s="493"/>
      <c r="Q65" s="493"/>
      <c r="R65" s="493"/>
      <c r="S65" s="493"/>
      <c r="T65" s="493"/>
      <c r="U65" s="493"/>
      <c r="V65" s="493"/>
      <c r="W65" s="493"/>
      <c r="X65" s="493"/>
      <c r="Y65" s="493"/>
      <c r="Z65" s="493"/>
      <c r="AA65" s="493"/>
      <c r="AB65" s="493"/>
      <c r="AC65" s="493"/>
      <c r="AD65" s="493"/>
      <c r="AE65" s="493"/>
      <c r="AF65" s="493"/>
      <c r="AG65" s="493"/>
      <c r="AH65" s="493"/>
      <c r="AI65" s="493"/>
      <c r="AJ65" s="493"/>
      <c r="AK65" s="493"/>
      <c r="AL65" s="493"/>
      <c r="AM65" s="493"/>
      <c r="AN65" s="493"/>
      <c r="AO65" s="493"/>
      <c r="AP65" s="493"/>
      <c r="AQ65" s="493"/>
      <c r="AR65" s="493"/>
      <c r="AS65" s="493"/>
      <c r="AT65" s="493"/>
      <c r="AU65" s="493"/>
      <c r="AV65" s="493"/>
      <c r="AW65" s="493"/>
      <c r="AX65" s="493"/>
      <c r="AY65" s="493"/>
      <c r="AZ65" s="493"/>
      <c r="BA65" s="493"/>
      <c r="BB65" s="493"/>
      <c r="BC65" s="493"/>
      <c r="BD65" s="493"/>
      <c r="BE65" s="493"/>
      <c r="BF65" s="493"/>
      <c r="BG65" s="493"/>
      <c r="BH65" s="493"/>
      <c r="BI65" s="493"/>
      <c r="BJ65" s="493"/>
      <c r="BK65" s="493"/>
      <c r="BL65" s="493"/>
      <c r="BM65" s="493"/>
      <c r="BN65" s="493"/>
      <c r="BO65" s="493"/>
      <c r="BP65" s="493"/>
      <c r="BQ65" s="493"/>
      <c r="BR65" s="493"/>
      <c r="BS65" s="493"/>
      <c r="BT65" s="493"/>
      <c r="BU65" s="493"/>
      <c r="BV65" s="493"/>
      <c r="BW65" s="493"/>
      <c r="BX65" s="493"/>
      <c r="BY65" s="493"/>
      <c r="BZ65" s="493"/>
      <c r="CA65" s="493"/>
      <c r="CB65" s="493"/>
      <c r="CC65" s="493"/>
      <c r="CD65" s="493"/>
      <c r="CE65" s="493"/>
      <c r="CF65" s="493"/>
      <c r="CG65" s="493"/>
      <c r="CH65" s="493"/>
      <c r="CI65" s="493"/>
      <c r="CJ65" s="493"/>
      <c r="CK65" s="493"/>
      <c r="CL65" s="493"/>
      <c r="CM65" s="493"/>
      <c r="CN65" s="493"/>
      <c r="CO65" s="493"/>
      <c r="CP65" s="493"/>
      <c r="CQ65" s="493"/>
      <c r="CR65" s="493"/>
    </row>
    <row r="66" spans="1:96" x14ac:dyDescent="0.25">
      <c r="A66" s="493"/>
      <c r="B66" s="493"/>
      <c r="C66" s="493"/>
      <c r="D66" s="493"/>
      <c r="E66" s="493"/>
      <c r="F66" s="493"/>
      <c r="G66" s="493"/>
      <c r="H66" s="493"/>
      <c r="I66" s="493"/>
      <c r="J66" s="493"/>
      <c r="K66" s="493"/>
      <c r="L66" s="493"/>
      <c r="M66" s="493"/>
      <c r="N66" s="493"/>
      <c r="O66" s="493"/>
      <c r="P66" s="493"/>
      <c r="Q66" s="493"/>
      <c r="R66" s="493"/>
      <c r="S66" s="493"/>
      <c r="T66" s="493"/>
      <c r="U66" s="493"/>
      <c r="V66" s="493"/>
      <c r="W66" s="493"/>
      <c r="X66" s="493"/>
      <c r="Y66" s="493"/>
      <c r="Z66" s="493"/>
      <c r="AA66" s="493"/>
      <c r="AB66" s="493"/>
      <c r="AC66" s="493"/>
      <c r="AD66" s="493"/>
      <c r="AE66" s="493"/>
      <c r="AF66" s="493"/>
      <c r="AG66" s="493"/>
      <c r="AH66" s="493"/>
      <c r="AI66" s="493"/>
      <c r="AJ66" s="493"/>
      <c r="AK66" s="493"/>
      <c r="AL66" s="493"/>
      <c r="AM66" s="493"/>
      <c r="AN66" s="493"/>
      <c r="AO66" s="493"/>
      <c r="AP66" s="493"/>
      <c r="AQ66" s="493"/>
      <c r="AR66" s="493"/>
      <c r="AS66" s="493"/>
      <c r="AT66" s="493"/>
      <c r="AU66" s="493"/>
      <c r="AV66" s="493"/>
      <c r="AW66" s="493"/>
      <c r="AX66" s="493"/>
      <c r="AY66" s="493"/>
      <c r="AZ66" s="493"/>
      <c r="BA66" s="493"/>
      <c r="BB66" s="493"/>
      <c r="BC66" s="493"/>
      <c r="BD66" s="493"/>
      <c r="BE66" s="493"/>
      <c r="BF66" s="493"/>
      <c r="BG66" s="493"/>
      <c r="BH66" s="493"/>
      <c r="BI66" s="493"/>
      <c r="BJ66" s="493"/>
      <c r="BK66" s="493"/>
      <c r="BL66" s="493"/>
      <c r="BM66" s="493"/>
      <c r="BN66" s="493"/>
      <c r="BO66" s="493"/>
      <c r="BP66" s="493"/>
      <c r="BQ66" s="493"/>
      <c r="BR66" s="493"/>
      <c r="BS66" s="493"/>
      <c r="BT66" s="493"/>
      <c r="BU66" s="493"/>
      <c r="BV66" s="493"/>
      <c r="BW66" s="493"/>
      <c r="BX66" s="493"/>
      <c r="BY66" s="493"/>
      <c r="BZ66" s="493"/>
      <c r="CA66" s="493"/>
      <c r="CB66" s="493"/>
      <c r="CC66" s="493"/>
      <c r="CD66" s="493"/>
      <c r="CE66" s="493"/>
      <c r="CF66" s="493"/>
      <c r="CG66" s="493"/>
      <c r="CH66" s="493"/>
      <c r="CI66" s="493"/>
      <c r="CJ66" s="493"/>
      <c r="CK66" s="493"/>
      <c r="CL66" s="493"/>
      <c r="CM66" s="493"/>
      <c r="CN66" s="493"/>
      <c r="CO66" s="493"/>
      <c r="CP66" s="493"/>
      <c r="CQ66" s="493"/>
      <c r="CR66" s="493"/>
    </row>
    <row r="67" spans="1:96" x14ac:dyDescent="0.25">
      <c r="A67" s="493"/>
      <c r="B67" s="493"/>
      <c r="C67" s="493"/>
      <c r="D67" s="493"/>
      <c r="E67" s="493"/>
      <c r="F67" s="493"/>
      <c r="G67" s="493"/>
      <c r="H67" s="493"/>
      <c r="I67" s="493"/>
      <c r="J67" s="493"/>
      <c r="K67" s="493"/>
      <c r="L67" s="493"/>
      <c r="M67" s="493"/>
      <c r="N67" s="493"/>
      <c r="O67" s="493"/>
      <c r="P67" s="493"/>
      <c r="Q67" s="493"/>
      <c r="R67" s="493"/>
      <c r="S67" s="493"/>
      <c r="T67" s="493"/>
      <c r="U67" s="493"/>
      <c r="V67" s="493"/>
      <c r="W67" s="493"/>
      <c r="X67" s="493"/>
      <c r="Y67" s="493"/>
      <c r="Z67" s="493"/>
      <c r="AA67" s="493"/>
      <c r="AB67" s="493"/>
      <c r="AC67" s="493"/>
      <c r="AD67" s="493"/>
      <c r="AE67" s="493"/>
      <c r="AF67" s="493"/>
      <c r="AG67" s="493"/>
      <c r="AH67" s="493"/>
      <c r="AI67" s="493"/>
      <c r="AJ67" s="493"/>
      <c r="AK67" s="493"/>
      <c r="AL67" s="493"/>
      <c r="AM67" s="493"/>
      <c r="AN67" s="493"/>
      <c r="AO67" s="493"/>
      <c r="AP67" s="493"/>
      <c r="AQ67" s="493"/>
      <c r="AR67" s="493"/>
      <c r="AS67" s="493"/>
      <c r="AT67" s="493"/>
      <c r="AU67" s="493"/>
      <c r="AV67" s="493"/>
      <c r="AW67" s="493"/>
      <c r="AX67" s="493"/>
      <c r="AY67" s="493"/>
      <c r="AZ67" s="493"/>
      <c r="BA67" s="493"/>
      <c r="BB67" s="493"/>
      <c r="BC67" s="493"/>
      <c r="BD67" s="493"/>
      <c r="BE67" s="493"/>
      <c r="BF67" s="493"/>
      <c r="BG67" s="493"/>
      <c r="BH67" s="493"/>
      <c r="BI67" s="493"/>
      <c r="BJ67" s="493"/>
      <c r="BK67" s="493"/>
      <c r="BL67" s="493"/>
      <c r="BM67" s="493"/>
      <c r="BN67" s="493"/>
      <c r="BO67" s="493"/>
      <c r="BP67" s="493"/>
      <c r="BQ67" s="493"/>
      <c r="BR67" s="493"/>
      <c r="BS67" s="493"/>
      <c r="BT67" s="493"/>
      <c r="BU67" s="493"/>
      <c r="BV67" s="493"/>
      <c r="BW67" s="493"/>
      <c r="BX67" s="493"/>
      <c r="BY67" s="493"/>
      <c r="BZ67" s="493"/>
      <c r="CA67" s="493"/>
      <c r="CB67" s="493"/>
      <c r="CC67" s="493"/>
      <c r="CD67" s="493"/>
      <c r="CE67" s="493"/>
      <c r="CF67" s="493"/>
      <c r="CG67" s="493"/>
      <c r="CH67" s="493"/>
      <c r="CI67" s="493"/>
      <c r="CJ67" s="493"/>
      <c r="CK67" s="493"/>
      <c r="CL67" s="493"/>
      <c r="CM67" s="493"/>
      <c r="CN67" s="493"/>
      <c r="CO67" s="493"/>
      <c r="CP67" s="493"/>
      <c r="CQ67" s="493"/>
      <c r="CR67" s="493"/>
    </row>
    <row r="68" spans="1:96" x14ac:dyDescent="0.25">
      <c r="A68" s="493"/>
      <c r="B68" s="493"/>
      <c r="C68" s="493"/>
      <c r="D68" s="493"/>
      <c r="E68" s="493"/>
      <c r="F68" s="493"/>
      <c r="G68" s="493"/>
      <c r="H68" s="493"/>
      <c r="I68" s="493"/>
      <c r="J68" s="493"/>
      <c r="K68" s="493"/>
      <c r="L68" s="493"/>
      <c r="M68" s="493"/>
      <c r="N68" s="493"/>
      <c r="O68" s="493"/>
      <c r="P68" s="493"/>
      <c r="Q68" s="493"/>
      <c r="R68" s="493"/>
      <c r="S68" s="493"/>
      <c r="T68" s="493"/>
      <c r="U68" s="493"/>
      <c r="V68" s="493"/>
      <c r="W68" s="493"/>
      <c r="X68" s="493"/>
      <c r="Y68" s="493"/>
      <c r="Z68" s="493"/>
      <c r="AA68" s="493"/>
      <c r="AB68" s="493"/>
      <c r="AC68" s="493"/>
      <c r="AD68" s="493"/>
      <c r="AE68" s="493"/>
      <c r="AF68" s="493"/>
      <c r="AG68" s="493"/>
      <c r="AH68" s="493"/>
      <c r="AI68" s="493"/>
      <c r="AJ68" s="493"/>
      <c r="AK68" s="493"/>
      <c r="AL68" s="493"/>
      <c r="AM68" s="493"/>
      <c r="AN68" s="493"/>
      <c r="AO68" s="493"/>
      <c r="AP68" s="493"/>
      <c r="AQ68" s="493"/>
      <c r="AR68" s="493"/>
      <c r="AS68" s="493"/>
      <c r="AT68" s="493"/>
      <c r="AU68" s="493"/>
      <c r="AV68" s="493"/>
      <c r="AW68" s="493"/>
      <c r="AX68" s="493"/>
      <c r="AY68" s="493"/>
      <c r="AZ68" s="493"/>
      <c r="BA68" s="493"/>
      <c r="BB68" s="493"/>
      <c r="BC68" s="493"/>
      <c r="BD68" s="493"/>
      <c r="BE68" s="493"/>
      <c r="BF68" s="493"/>
      <c r="BG68" s="493"/>
      <c r="BH68" s="493"/>
      <c r="BI68" s="493"/>
      <c r="BJ68" s="493"/>
      <c r="BK68" s="493"/>
      <c r="BL68" s="493"/>
      <c r="BM68" s="493"/>
      <c r="BN68" s="493"/>
      <c r="BO68" s="493"/>
      <c r="BP68" s="493"/>
      <c r="BQ68" s="493"/>
      <c r="BR68" s="493"/>
      <c r="BS68" s="493"/>
      <c r="BT68" s="493"/>
      <c r="BU68" s="493"/>
      <c r="BV68" s="493"/>
      <c r="BW68" s="493"/>
      <c r="BX68" s="493"/>
      <c r="BY68" s="493"/>
      <c r="BZ68" s="493"/>
      <c r="CA68" s="493"/>
      <c r="CB68" s="493"/>
      <c r="CC68" s="493"/>
      <c r="CD68" s="493"/>
      <c r="CE68" s="493"/>
      <c r="CF68" s="493"/>
      <c r="CG68" s="493"/>
      <c r="CH68" s="493"/>
      <c r="CI68" s="493"/>
      <c r="CJ68" s="493"/>
      <c r="CK68" s="493"/>
      <c r="CL68" s="493"/>
      <c r="CM68" s="493"/>
      <c r="CN68" s="493"/>
      <c r="CO68" s="493"/>
      <c r="CP68" s="493"/>
      <c r="CQ68" s="493"/>
      <c r="CR68" s="493"/>
    </row>
    <row r="69" spans="1:96" x14ac:dyDescent="0.25">
      <c r="A69" s="493"/>
      <c r="B69" s="493"/>
      <c r="C69" s="493"/>
      <c r="D69" s="493"/>
      <c r="E69" s="493"/>
      <c r="F69" s="493"/>
      <c r="G69" s="493"/>
      <c r="H69" s="493"/>
      <c r="I69" s="493"/>
      <c r="J69" s="493"/>
      <c r="K69" s="493"/>
      <c r="L69" s="493"/>
      <c r="M69" s="493"/>
      <c r="N69" s="493"/>
      <c r="O69" s="493"/>
      <c r="P69" s="493"/>
      <c r="Q69" s="493"/>
      <c r="R69" s="493"/>
      <c r="S69" s="493"/>
      <c r="T69" s="493"/>
      <c r="U69" s="493"/>
      <c r="V69" s="493"/>
      <c r="W69" s="493"/>
      <c r="X69" s="493"/>
      <c r="Y69" s="493"/>
      <c r="Z69" s="493"/>
      <c r="AA69" s="493"/>
      <c r="AB69" s="493"/>
      <c r="AC69" s="493"/>
      <c r="AD69" s="493"/>
      <c r="AE69" s="493"/>
      <c r="AF69" s="493"/>
      <c r="AG69" s="493"/>
      <c r="AH69" s="493"/>
      <c r="AI69" s="493"/>
      <c r="AJ69" s="493"/>
      <c r="AK69" s="493"/>
      <c r="AL69" s="493"/>
      <c r="AM69" s="493"/>
      <c r="AN69" s="493"/>
      <c r="AO69" s="493"/>
      <c r="AP69" s="493"/>
      <c r="AQ69" s="493"/>
      <c r="AR69" s="493"/>
      <c r="AS69" s="493"/>
      <c r="AT69" s="493"/>
      <c r="AU69" s="493"/>
      <c r="AV69" s="493"/>
      <c r="AW69" s="493"/>
      <c r="AX69" s="493"/>
      <c r="AY69" s="493"/>
      <c r="AZ69" s="493"/>
      <c r="BA69" s="493"/>
      <c r="BB69" s="493"/>
      <c r="BC69" s="493"/>
      <c r="BD69" s="493"/>
      <c r="BE69" s="493"/>
      <c r="BF69" s="493"/>
      <c r="BG69" s="493"/>
      <c r="BH69" s="493"/>
      <c r="BI69" s="493"/>
      <c r="BJ69" s="493"/>
      <c r="BK69" s="493"/>
      <c r="BL69" s="493"/>
      <c r="BM69" s="493"/>
      <c r="BN69" s="493"/>
      <c r="BO69" s="493"/>
      <c r="BP69" s="493"/>
      <c r="BQ69" s="493"/>
      <c r="BR69" s="493"/>
      <c r="BS69" s="493"/>
      <c r="BT69" s="493"/>
      <c r="BU69" s="493"/>
      <c r="BV69" s="493"/>
      <c r="BW69" s="493"/>
      <c r="BX69" s="493"/>
      <c r="BY69" s="493"/>
      <c r="BZ69" s="493"/>
      <c r="CA69" s="493"/>
      <c r="CB69" s="493"/>
      <c r="CC69" s="493"/>
      <c r="CD69" s="493"/>
      <c r="CE69" s="493"/>
      <c r="CF69" s="493"/>
      <c r="CG69" s="493"/>
      <c r="CH69" s="493"/>
      <c r="CI69" s="493"/>
      <c r="CJ69" s="493"/>
      <c r="CK69" s="493"/>
      <c r="CL69" s="493"/>
      <c r="CM69" s="493"/>
      <c r="CN69" s="493"/>
      <c r="CO69" s="493"/>
      <c r="CP69" s="493"/>
      <c r="CQ69" s="493"/>
      <c r="CR69" s="493"/>
    </row>
    <row r="70" spans="1:96" x14ac:dyDescent="0.25">
      <c r="A70" s="493"/>
      <c r="B70" s="493"/>
      <c r="C70" s="493"/>
      <c r="D70" s="493"/>
      <c r="E70" s="493"/>
      <c r="F70" s="493"/>
      <c r="G70" s="493"/>
      <c r="H70" s="493"/>
      <c r="I70" s="493"/>
      <c r="J70" s="493"/>
      <c r="K70" s="493"/>
      <c r="L70" s="493"/>
      <c r="M70" s="493"/>
      <c r="N70" s="493"/>
      <c r="O70" s="493"/>
      <c r="P70" s="493"/>
      <c r="Q70" s="493"/>
      <c r="R70" s="493"/>
      <c r="S70" s="493"/>
      <c r="T70" s="493"/>
      <c r="U70" s="493"/>
      <c r="V70" s="493"/>
      <c r="W70" s="493"/>
      <c r="X70" s="493"/>
      <c r="Y70" s="493"/>
      <c r="Z70" s="493"/>
      <c r="AA70" s="493"/>
      <c r="AB70" s="493"/>
      <c r="AC70" s="493"/>
      <c r="AD70" s="493"/>
      <c r="AE70" s="493"/>
      <c r="AF70" s="493"/>
      <c r="AG70" s="493"/>
      <c r="AH70" s="493"/>
      <c r="AI70" s="493"/>
      <c r="AJ70" s="493"/>
      <c r="AK70" s="493"/>
      <c r="AL70" s="493"/>
      <c r="AM70" s="493"/>
      <c r="AN70" s="493"/>
      <c r="AO70" s="493"/>
      <c r="AP70" s="493"/>
      <c r="AQ70" s="493"/>
      <c r="AR70" s="493"/>
      <c r="AS70" s="493"/>
      <c r="AT70" s="493"/>
      <c r="AU70" s="493"/>
      <c r="AV70" s="493"/>
      <c r="AW70" s="493"/>
      <c r="AX70" s="493"/>
      <c r="AY70" s="493"/>
      <c r="AZ70" s="493"/>
      <c r="BA70" s="493"/>
      <c r="BB70" s="493"/>
      <c r="BC70" s="493"/>
      <c r="BD70" s="493"/>
      <c r="BE70" s="493"/>
      <c r="BF70" s="493"/>
      <c r="BG70" s="493"/>
      <c r="BH70" s="493"/>
      <c r="BI70" s="493"/>
      <c r="BJ70" s="493"/>
      <c r="BK70" s="493"/>
      <c r="BL70" s="493"/>
      <c r="BM70" s="493"/>
      <c r="BN70" s="493"/>
      <c r="BO70" s="493"/>
      <c r="BP70" s="493"/>
      <c r="BQ70" s="493"/>
      <c r="BR70" s="493"/>
      <c r="BS70" s="493"/>
      <c r="BT70" s="493"/>
      <c r="BU70" s="493"/>
      <c r="BV70" s="493"/>
      <c r="BW70" s="493"/>
      <c r="BX70" s="493"/>
      <c r="BY70" s="493"/>
      <c r="BZ70" s="493"/>
      <c r="CA70" s="493"/>
      <c r="CB70" s="493"/>
      <c r="CC70" s="493"/>
      <c r="CD70" s="493"/>
      <c r="CE70" s="493"/>
      <c r="CF70" s="493"/>
      <c r="CG70" s="493"/>
      <c r="CH70" s="493"/>
      <c r="CI70" s="493"/>
      <c r="CJ70" s="493"/>
      <c r="CK70" s="493"/>
      <c r="CL70" s="493"/>
      <c r="CM70" s="493"/>
      <c r="CN70" s="493"/>
      <c r="CO70" s="493"/>
      <c r="CP70" s="493"/>
      <c r="CQ70" s="493"/>
      <c r="CR70" s="493"/>
    </row>
    <row r="71" spans="1:96" x14ac:dyDescent="0.25">
      <c r="A71" s="493"/>
      <c r="B71" s="493"/>
      <c r="C71" s="493"/>
      <c r="D71" s="493"/>
      <c r="E71" s="493"/>
      <c r="F71" s="493"/>
      <c r="G71" s="493"/>
      <c r="H71" s="493"/>
      <c r="I71" s="493"/>
      <c r="J71" s="493"/>
      <c r="K71" s="493"/>
      <c r="L71" s="493"/>
      <c r="M71" s="493"/>
      <c r="N71" s="493"/>
      <c r="O71" s="493"/>
      <c r="P71" s="493"/>
      <c r="Q71" s="493"/>
      <c r="R71" s="493"/>
      <c r="S71" s="493"/>
      <c r="T71" s="493"/>
      <c r="U71" s="493"/>
      <c r="V71" s="493"/>
      <c r="W71" s="493"/>
      <c r="X71" s="493"/>
      <c r="Y71" s="493"/>
      <c r="Z71" s="493"/>
      <c r="AA71" s="493"/>
      <c r="AB71" s="493"/>
      <c r="AC71" s="493"/>
      <c r="AD71" s="493"/>
      <c r="AE71" s="493"/>
      <c r="AF71" s="493"/>
      <c r="AG71" s="493"/>
      <c r="AH71" s="493"/>
      <c r="AI71" s="493"/>
      <c r="AJ71" s="493"/>
      <c r="AK71" s="493"/>
      <c r="AL71" s="493"/>
      <c r="AM71" s="493"/>
      <c r="AN71" s="493"/>
      <c r="AO71" s="493"/>
      <c r="AP71" s="493"/>
      <c r="AQ71" s="493"/>
      <c r="AR71" s="493"/>
      <c r="AS71" s="493"/>
      <c r="AT71" s="493"/>
      <c r="AU71" s="493"/>
      <c r="AV71" s="493"/>
      <c r="AW71" s="493"/>
      <c r="AX71" s="493"/>
      <c r="AY71" s="493"/>
      <c r="AZ71" s="493"/>
      <c r="BA71" s="493"/>
      <c r="BB71" s="493"/>
      <c r="BC71" s="493"/>
      <c r="BD71" s="493"/>
      <c r="BE71" s="493"/>
      <c r="BF71" s="493"/>
      <c r="BG71" s="493"/>
      <c r="BH71" s="493"/>
      <c r="BI71" s="493"/>
      <c r="BJ71" s="493"/>
      <c r="BK71" s="493"/>
      <c r="BL71" s="493"/>
      <c r="BM71" s="493"/>
      <c r="BN71" s="493"/>
      <c r="BO71" s="493"/>
      <c r="BP71" s="493"/>
      <c r="BQ71" s="493"/>
      <c r="BR71" s="493"/>
      <c r="BS71" s="493"/>
      <c r="BT71" s="493"/>
      <c r="BU71" s="493"/>
      <c r="BV71" s="493"/>
      <c r="BW71" s="493"/>
      <c r="BX71" s="493"/>
      <c r="BY71" s="493"/>
      <c r="BZ71" s="493"/>
      <c r="CA71" s="493"/>
      <c r="CB71" s="493"/>
      <c r="CC71" s="493"/>
      <c r="CD71" s="493"/>
      <c r="CE71" s="493"/>
      <c r="CF71" s="493"/>
      <c r="CG71" s="493"/>
      <c r="CH71" s="493"/>
      <c r="CI71" s="493"/>
      <c r="CJ71" s="493"/>
      <c r="CK71" s="493"/>
      <c r="CL71" s="493"/>
      <c r="CM71" s="493"/>
      <c r="CN71" s="493"/>
      <c r="CO71" s="493"/>
      <c r="CP71" s="493"/>
      <c r="CQ71" s="493"/>
      <c r="CR71" s="493"/>
    </row>
  </sheetData>
  <sheetProtection algorithmName="SHA-512" hashValue="9lsvTglt64Pm6yrmjFHZjqt9OBqxOQGEEn+J6Fds9Nr4UZ5Ql2kF7pQFoBjpKvNcFmuIHlrJjEoTXkprLd0fUQ==" saltValue="ySRBde9oz4ks1lkYQ1WG0Q==" spinCount="100000" sheet="1" objects="1" scenarios="1" formatCells="0" formatColumns="0" formatRows="0"/>
  <mergeCells count="66">
    <mergeCell ref="A38:J38"/>
    <mergeCell ref="G6:H6"/>
    <mergeCell ref="D8:H8"/>
    <mergeCell ref="C9:H9"/>
    <mergeCell ref="C10:H10"/>
    <mergeCell ref="D12:H12"/>
    <mergeCell ref="F13:H13"/>
    <mergeCell ref="G22:N22"/>
    <mergeCell ref="G23:N23"/>
    <mergeCell ref="G26:N26"/>
    <mergeCell ref="G27:N27"/>
    <mergeCell ref="G28:N28"/>
    <mergeCell ref="A30:H30"/>
    <mergeCell ref="AC40:AG40"/>
    <mergeCell ref="AC41:AG41"/>
    <mergeCell ref="AC42:AG42"/>
    <mergeCell ref="AH38:AL38"/>
    <mergeCell ref="AH39:AL39"/>
    <mergeCell ref="AH40:AL40"/>
    <mergeCell ref="AH41:AL41"/>
    <mergeCell ref="AH42:AL42"/>
    <mergeCell ref="K40:S40"/>
    <mergeCell ref="K41:S41"/>
    <mergeCell ref="K42:S42"/>
    <mergeCell ref="T38:AB38"/>
    <mergeCell ref="T39:AB39"/>
    <mergeCell ref="T41:AB41"/>
    <mergeCell ref="T42:AB42"/>
    <mergeCell ref="T40:AB40"/>
    <mergeCell ref="O22:U22"/>
    <mergeCell ref="AJ22:AL22"/>
    <mergeCell ref="O23:U23"/>
    <mergeCell ref="I10:R10"/>
    <mergeCell ref="AB10:AL10"/>
    <mergeCell ref="AB11:AL11"/>
    <mergeCell ref="AJ23:AL23"/>
    <mergeCell ref="I12:R12"/>
    <mergeCell ref="I13:R13"/>
    <mergeCell ref="V10:AA10"/>
    <mergeCell ref="V11:AA11"/>
    <mergeCell ref="Z22:AI22"/>
    <mergeCell ref="Z23:AI23"/>
    <mergeCell ref="A4:AL4"/>
    <mergeCell ref="I6:N6"/>
    <mergeCell ref="I8:R8"/>
    <mergeCell ref="AB8:AL8"/>
    <mergeCell ref="A16:AL19"/>
    <mergeCell ref="A15:H15"/>
    <mergeCell ref="V8:AA8"/>
    <mergeCell ref="V9:AA9"/>
    <mergeCell ref="A1:AL2"/>
    <mergeCell ref="O28:U28"/>
    <mergeCell ref="O26:U26"/>
    <mergeCell ref="A42:J42"/>
    <mergeCell ref="A40:J40"/>
    <mergeCell ref="A41:J41"/>
    <mergeCell ref="O27:U27"/>
    <mergeCell ref="A39:J39"/>
    <mergeCell ref="A31:AL35"/>
    <mergeCell ref="K38:S38"/>
    <mergeCell ref="K39:S39"/>
    <mergeCell ref="AC38:AG38"/>
    <mergeCell ref="AC39:AG39"/>
    <mergeCell ref="I9:R9"/>
    <mergeCell ref="AB9:AL9"/>
    <mergeCell ref="A3:AL3"/>
  </mergeCells>
  <pageMargins left="0.17" right="0.19" top="0.75" bottom="0.75" header="0.3" footer="0.3"/>
  <pageSetup scale="73" fitToHeight="0" orientation="portrait" r:id="rId1"/>
  <headerFooter>
    <oddHeader>&amp;L&amp;G</oddHeader>
    <oddFooter>&amp;LF1019_x000D_&amp;1#&amp;"Aptos"&amp;12&amp;K000000 Confidential&amp;RRev 049
Dated: 11-NOV-2020</oddFooter>
  </headerFooter>
  <legacy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BB0CB34D1CEE4697DCC71FAA2B3A8C" ma:contentTypeVersion="13" ma:contentTypeDescription="Create a new document." ma:contentTypeScope="" ma:versionID="96a429d26f524e75667a7aa4490d2815">
  <xsd:schema xmlns:xsd="http://www.w3.org/2001/XMLSchema" xmlns:xs="http://www.w3.org/2001/XMLSchema" xmlns:p="http://schemas.microsoft.com/office/2006/metadata/properties" xmlns:ns3="1a490854-8094-47be-971c-2a9c60ed1fd9" xmlns:ns4="c8910ee0-f2ed-4912-8d18-f1f8bc228f34" targetNamespace="http://schemas.microsoft.com/office/2006/metadata/properties" ma:root="true" ma:fieldsID="861ac4c710525edfb08d9f52e6881cea" ns3:_="" ns4:_="">
    <xsd:import namespace="1a490854-8094-47be-971c-2a9c60ed1fd9"/>
    <xsd:import namespace="c8910ee0-f2ed-4912-8d18-f1f8bc228f34"/>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EventHashCode" minOccurs="0"/>
                <xsd:element ref="ns4:MediaServiceGenerationTime" minOccurs="0"/>
                <xsd:element ref="ns4:MediaServiceDateTaken" minOccurs="0"/>
                <xsd:element ref="ns4:MediaServiceAutoTags" minOccurs="0"/>
                <xsd:element ref="ns4:MediaServiceOCR" minOccurs="0"/>
                <xsd:element ref="ns4:MediaServiceLocation" minOccurs="0"/>
                <xsd:element ref="ns4:MediaServiceAutoKeyPoints" minOccurs="0"/>
                <xsd:element ref="ns4: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490854-8094-47be-971c-2a9c60ed1fd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910ee0-f2ed-4912-8d18-f1f8bc228f34"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517FC93-349B-4EDD-B7D2-CFADEF1E67C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a490854-8094-47be-971c-2a9c60ed1fd9"/>
    <ds:schemaRef ds:uri="c8910ee0-f2ed-4912-8d18-f1f8bc228f3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3939C8-E7B9-43F5-94E5-48468D23E0C2}">
  <ds:schemaRefs>
    <ds:schemaRef ds:uri="http://schemas.microsoft.com/sharepoint/v3/contenttype/forms"/>
  </ds:schemaRefs>
</ds:datastoreItem>
</file>

<file path=customXml/itemProps3.xml><?xml version="1.0" encoding="utf-8"?>
<ds:datastoreItem xmlns:ds="http://schemas.openxmlformats.org/officeDocument/2006/customXml" ds:itemID="{BB1A7C3C-9B90-47EB-92E5-FD4FCE674476}">
  <ds:schemaRefs>
    <ds:schemaRef ds:uri="http://purl.org/dc/term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c8910ee0-f2ed-4912-8d18-f1f8bc228f34"/>
    <ds:schemaRef ds:uri="1a490854-8094-47be-971c-2a9c60ed1fd9"/>
    <ds:schemaRef ds:uri="http://schemas.microsoft.com/office/2006/metadata/properties"/>
    <ds:schemaRef ds:uri="http://www.w3.org/XML/1998/namespace"/>
    <ds:schemaRef ds:uri="http://purl.org/dc/dcmitype/"/>
  </ds:schemaRefs>
</ds:datastoreItem>
</file>

<file path=docMetadata/LabelInfo.xml><?xml version="1.0" encoding="utf-8"?>
<clbl:labelList xmlns:clbl="http://schemas.microsoft.com/office/2020/mipLabelMetadata">
  <clbl:label id="{4564b3f2-3bfb-4f53-8bd3-0d79b1859407}" enabled="1" method="Privileged" siteId="{21942f3d-edf7-4805-9a5b-e03d208249c5}"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40</vt:i4>
      </vt:variant>
      <vt:variant>
        <vt:lpstr>Named Ranges</vt:lpstr>
      </vt:variant>
      <vt:variant>
        <vt:i4>8</vt:i4>
      </vt:variant>
    </vt:vector>
  </HeadingPairs>
  <TitlesOfParts>
    <vt:vector size="48" baseType="lpstr">
      <vt:lpstr>Rev History</vt:lpstr>
      <vt:lpstr>Instructions</vt:lpstr>
      <vt:lpstr>Capacity Plan</vt:lpstr>
      <vt:lpstr>Condensed</vt:lpstr>
      <vt:lpstr>Capacity Plan Option 2 </vt:lpstr>
      <vt:lpstr>Process 1 - Actual Run Data</vt:lpstr>
      <vt:lpstr>Process 2 - Actual Run Data</vt:lpstr>
      <vt:lpstr>Process 3 - Actual Run Data</vt:lpstr>
      <vt:lpstr>Process 4 - Actual Run Data</vt:lpstr>
      <vt:lpstr>Process 5 - Actual Run Data</vt:lpstr>
      <vt:lpstr>Process 6 - Actual Run Data</vt:lpstr>
      <vt:lpstr>Process 7 - Actual Run Data</vt:lpstr>
      <vt:lpstr>Process 8 - Actual Run Data</vt:lpstr>
      <vt:lpstr>Process 9 - Actual Run Data</vt:lpstr>
      <vt:lpstr>Process 10 - Actual Run Data</vt:lpstr>
      <vt:lpstr>Process 11 - Actual Run Data</vt:lpstr>
      <vt:lpstr>Process 12 - Actual Run Data</vt:lpstr>
      <vt:lpstr>Process 13 - Actual Run Data</vt:lpstr>
      <vt:lpstr>Process 14 - Actual Run Data</vt:lpstr>
      <vt:lpstr>Process 15 - Actual Run Data</vt:lpstr>
      <vt:lpstr>Process 16 - Actual Run Data</vt:lpstr>
      <vt:lpstr>Process 17 - Actual Run Data</vt:lpstr>
      <vt:lpstr>Process 18 - Actual Run Data</vt:lpstr>
      <vt:lpstr>Process 19 - Actual Run Data</vt:lpstr>
      <vt:lpstr>Process 20 - Actual Run Data</vt:lpstr>
      <vt:lpstr>Process 21 - Actual Run Data</vt:lpstr>
      <vt:lpstr>Process 22 - Actual Run Data</vt:lpstr>
      <vt:lpstr>Process 23 - Actual Run Data</vt:lpstr>
      <vt:lpstr>Process 24 - Actual Run Data</vt:lpstr>
      <vt:lpstr>Process 25 - Actual Run Data</vt:lpstr>
      <vt:lpstr>Process 26 - Actual Run Data</vt:lpstr>
      <vt:lpstr>Process 27 - Actual Run Data</vt:lpstr>
      <vt:lpstr>Process 28 - Actual Run Data</vt:lpstr>
      <vt:lpstr>Process 29 - Actual Run Data</vt:lpstr>
      <vt:lpstr>Process 30 - Actual Run Data</vt:lpstr>
      <vt:lpstr>Run @ Rate Summary Old</vt:lpstr>
      <vt:lpstr>Run @ Rate Summary Data</vt:lpstr>
      <vt:lpstr>Run @ Rate Status Form</vt:lpstr>
      <vt:lpstr>Extended R@R</vt:lpstr>
      <vt:lpstr>R @ R Exemption Form</vt:lpstr>
      <vt:lpstr>'Capacity Plan'!Print_Area</vt:lpstr>
      <vt:lpstr>Instructions!Print_Area</vt:lpstr>
      <vt:lpstr>'R @ R Exemption Form'!Print_Area</vt:lpstr>
      <vt:lpstr>'Run @ Rate Status Form'!Print_Area</vt:lpstr>
      <vt:lpstr>'Run @ Rate Summary Data'!Print_Area</vt:lpstr>
      <vt:lpstr>'Capacity Plan'!Print_Titles</vt:lpstr>
      <vt:lpstr>'Run @ Rate Status Form'!Print_Titles</vt:lpstr>
      <vt:lpstr>'Run @ Rate Summary 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Krejci, Jared</dc:creator>
  <cp:lastModifiedBy>Lisa Thompson</cp:lastModifiedBy>
  <cp:lastPrinted>2024-04-10T16:28:32Z</cp:lastPrinted>
  <dcterms:created xsi:type="dcterms:W3CDTF">2019-07-02T13:19:30Z</dcterms:created>
  <dcterms:modified xsi:type="dcterms:W3CDTF">2025-12-03T16:50:37Z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0x0101005BBB0CB34D1CEE4697DCC71FAA2B3A8C</vt:lpwstr>
  </property>
</Properties>
</file>